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5C7C3A9-5B2F-49EE-9CC3-EFC5FA7CFA22}" xr6:coauthVersionLast="47" xr6:coauthVersionMax="47" xr10:uidLastSave="{00000000-0000-0000-0000-000000000000}"/>
  <bookViews>
    <workbookView xWindow="-120" yWindow="-120" windowWidth="29040" windowHeight="15720" activeTab="1" xr2:uid="{BB56F632-F8D2-480C-A764-6ED03E00EC2A}"/>
  </bookViews>
  <sheets>
    <sheet name="Table 1" sheetId="1" r:id="rId1"/>
    <sheet name="Tabl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2" i="2" l="1"/>
  <c r="G10" i="1" l="1"/>
  <c r="G9" i="1"/>
  <c r="G16" i="2"/>
  <c r="F16" i="2"/>
  <c r="E16" i="2"/>
  <c r="D16" i="2"/>
  <c r="C16" i="2"/>
  <c r="B16" i="2"/>
  <c r="G15" i="2"/>
  <c r="G14" i="2"/>
  <c r="G13" i="2"/>
  <c r="G8" i="2"/>
  <c r="F8" i="2"/>
  <c r="E8" i="2"/>
  <c r="D8" i="2"/>
  <c r="C8" i="2"/>
  <c r="B8" i="2"/>
  <c r="G7" i="2"/>
  <c r="G6" i="2"/>
  <c r="G5" i="2"/>
  <c r="G11" i="1"/>
  <c r="D11" i="1"/>
</calcChain>
</file>

<file path=xl/sharedStrings.xml><?xml version="1.0" encoding="utf-8"?>
<sst xmlns="http://schemas.openxmlformats.org/spreadsheetml/2006/main" count="43" uniqueCount="31">
  <si>
    <t>Table 1</t>
  </si>
  <si>
    <t xml:space="preserve">Derivation of Cost of Capital for Industry Composite Sample </t>
  </si>
  <si>
    <t xml:space="preserve">Using Damodaran MRP and RFR (10-year) and </t>
  </si>
  <si>
    <t>CAPM Cost of Equity</t>
  </si>
  <si>
    <t>Industry Cost of Capital</t>
  </si>
  <si>
    <t>Risk-Free Rate</t>
  </si>
  <si>
    <t>Component</t>
  </si>
  <si>
    <t>Weight</t>
  </si>
  <si>
    <t>Cost</t>
  </si>
  <si>
    <t>Market-Risk Premium</t>
  </si>
  <si>
    <t>Debt</t>
  </si>
  <si>
    <t>Beta (Composite Sample)</t>
  </si>
  <si>
    <t>Equity</t>
  </si>
  <si>
    <t>Cost of Equity</t>
  </si>
  <si>
    <t>Average COC</t>
  </si>
  <si>
    <t>AAR RFR, Beta, Capital Structure, and Cost of Debt (5.27%)</t>
  </si>
  <si>
    <t>Table 2</t>
  </si>
  <si>
    <t>Railroad Cash Flow Growth Analysis</t>
  </si>
  <si>
    <t>Railroad</t>
  </si>
  <si>
    <t>Year 1</t>
  </si>
  <si>
    <t>Year 2</t>
  </si>
  <si>
    <t>Year 3</t>
  </si>
  <si>
    <t>Year 4</t>
  </si>
  <si>
    <t>Year 5</t>
  </si>
  <si>
    <t>Growth</t>
  </si>
  <si>
    <t>CAGR</t>
  </si>
  <si>
    <t>CSX</t>
  </si>
  <si>
    <t>NSC</t>
  </si>
  <si>
    <t>UP</t>
  </si>
  <si>
    <t>Total</t>
  </si>
  <si>
    <t>Railroad Net Income Growth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</si>
</sst>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rial"/>
      <family val="2"/>
    </font>
    <font>
      <sz val="13"/>
      <color rgb="FF000000"/>
      <name val="Times New Roman"/>
      <family val="1"/>
    </font>
    <font>
      <b/>
      <sz val="12"/>
      <color rgb="FF000000"/>
      <name val="Arial"/>
      <family val="2"/>
    </font>
    <font>
      <b/>
      <sz val="13"/>
      <color rgb="FF00000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6" xfId="0" applyFont="1" applyBorder="1" applyAlignment="1">
      <alignment vertical="center"/>
    </xf>
    <xf numFmtId="10" fontId="3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10" fontId="2" fillId="0" borderId="7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10" fontId="5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/>
    </xf>
    <xf numFmtId="10" fontId="2" fillId="0" borderId="7" xfId="0" applyNumberFormat="1" applyFont="1" applyBorder="1" applyAlignment="1">
      <alignment horizontal="right"/>
    </xf>
    <xf numFmtId="10" fontId="4" fillId="0" borderId="7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3" fontId="0" fillId="0" borderId="0" xfId="0" applyNumberFormat="1"/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6" fillId="0" borderId="0" xfId="0" applyNumberFormat="1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33B0C-BADE-4163-A504-E27E1432829C}">
  <dimension ref="B2:G11"/>
  <sheetViews>
    <sheetView topLeftCell="A3" workbookViewId="0">
      <selection activeCell="G9" sqref="G9"/>
    </sheetView>
  </sheetViews>
  <sheetFormatPr defaultRowHeight="15" x14ac:dyDescent="0.25"/>
  <cols>
    <col min="1" max="1" width="7.42578125" customWidth="1"/>
    <col min="2" max="2" width="4.42578125" hidden="1" customWidth="1"/>
    <col min="3" max="3" width="28.5703125" customWidth="1"/>
    <col min="4" max="4" width="13.42578125" customWidth="1"/>
    <col min="5" max="5" width="18.42578125" customWidth="1"/>
    <col min="6" max="6" width="11.140625" customWidth="1"/>
    <col min="7" max="7" width="9.85546875" customWidth="1"/>
  </cols>
  <sheetData>
    <row r="2" spans="3:7" ht="15.75" thickBot="1" x14ac:dyDescent="0.3"/>
    <row r="3" spans="3:7" ht="15.75" thickBot="1" x14ac:dyDescent="0.3">
      <c r="C3" s="18" t="s">
        <v>0</v>
      </c>
      <c r="D3" s="19"/>
      <c r="E3" s="19"/>
      <c r="F3" s="19"/>
      <c r="G3" s="20"/>
    </row>
    <row r="4" spans="3:7" x14ac:dyDescent="0.25">
      <c r="C4" s="21" t="s">
        <v>1</v>
      </c>
      <c r="D4" s="22"/>
      <c r="E4" s="22"/>
      <c r="F4" s="22"/>
      <c r="G4" s="23"/>
    </row>
    <row r="5" spans="3:7" x14ac:dyDescent="0.25">
      <c r="C5" s="24" t="s">
        <v>2</v>
      </c>
      <c r="D5" s="25"/>
      <c r="E5" s="25"/>
      <c r="F5" s="25"/>
      <c r="G5" s="26"/>
    </row>
    <row r="6" spans="3:7" ht="15.75" thickBot="1" x14ac:dyDescent="0.3">
      <c r="C6" s="27" t="s">
        <v>15</v>
      </c>
      <c r="D6" s="28"/>
      <c r="E6" s="28"/>
      <c r="F6" s="28"/>
      <c r="G6" s="29"/>
    </row>
    <row r="7" spans="3:7" ht="15.75" thickBot="1" x14ac:dyDescent="0.3">
      <c r="C7" s="18" t="s">
        <v>3</v>
      </c>
      <c r="D7" s="20"/>
      <c r="E7" s="30" t="s">
        <v>4</v>
      </c>
      <c r="F7" s="19"/>
      <c r="G7" s="20"/>
    </row>
    <row r="8" spans="3:7" ht="17.25" thickBot="1" x14ac:dyDescent="0.3">
      <c r="C8" s="1" t="s">
        <v>5</v>
      </c>
      <c r="D8" s="2">
        <v>4.7800000000000002E-2</v>
      </c>
      <c r="E8" s="3" t="s">
        <v>6</v>
      </c>
      <c r="F8" s="3" t="s">
        <v>7</v>
      </c>
      <c r="G8" s="9" t="s">
        <v>8</v>
      </c>
    </row>
    <row r="9" spans="3:7" ht="17.25" thickBot="1" x14ac:dyDescent="0.3">
      <c r="C9" s="1" t="s">
        <v>9</v>
      </c>
      <c r="D9" s="2">
        <v>0.05</v>
      </c>
      <c r="E9" s="3" t="s">
        <v>10</v>
      </c>
      <c r="F9" s="4">
        <v>0.17849999999999999</v>
      </c>
      <c r="G9" s="10">
        <f>F9*5.27%</f>
        <v>9.406949999999999E-3</v>
      </c>
    </row>
    <row r="10" spans="3:7" ht="17.25" thickBot="1" x14ac:dyDescent="0.3">
      <c r="C10" s="1" t="s">
        <v>11</v>
      </c>
      <c r="D10" s="5">
        <v>0.7298</v>
      </c>
      <c r="E10" s="3" t="s">
        <v>12</v>
      </c>
      <c r="F10" s="4">
        <v>0.82150000000000001</v>
      </c>
      <c r="G10" s="10">
        <f>D11*F10</f>
        <v>6.9244235000000001E-2</v>
      </c>
    </row>
    <row r="11" spans="3:7" ht="17.25" thickBot="1" x14ac:dyDescent="0.3">
      <c r="C11" s="6" t="s">
        <v>13</v>
      </c>
      <c r="D11" s="7">
        <f>D8+(D9*D10)</f>
        <v>8.4290000000000004E-2</v>
      </c>
      <c r="E11" s="8" t="s">
        <v>14</v>
      </c>
      <c r="F11" s="3"/>
      <c r="G11" s="11">
        <f>SUM(G9:G10)</f>
        <v>7.8651184999999998E-2</v>
      </c>
    </row>
  </sheetData>
  <mergeCells count="6">
    <mergeCell ref="C3:G3"/>
    <mergeCell ref="C4:G4"/>
    <mergeCell ref="C5:G5"/>
    <mergeCell ref="C6:G6"/>
    <mergeCell ref="C7:D7"/>
    <mergeCell ref="E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CE280-2D38-4FF5-8FC8-0ECEF7E902D5}">
  <dimension ref="A1:G22"/>
  <sheetViews>
    <sheetView tabSelected="1" workbookViewId="0">
      <selection activeCell="F23" sqref="F23"/>
    </sheetView>
  </sheetViews>
  <sheetFormatPr defaultRowHeight="15" x14ac:dyDescent="0.25"/>
  <sheetData>
    <row r="1" spans="1:7" x14ac:dyDescent="0.25">
      <c r="A1" s="17" t="s">
        <v>16</v>
      </c>
      <c r="B1" s="17"/>
      <c r="C1" s="17"/>
      <c r="D1" s="17"/>
      <c r="E1" s="17"/>
      <c r="F1" s="17"/>
      <c r="G1" s="17"/>
    </row>
    <row r="2" spans="1:7" x14ac:dyDescent="0.25">
      <c r="A2" s="17" t="s">
        <v>17</v>
      </c>
      <c r="B2" s="17"/>
      <c r="C2" s="17"/>
      <c r="D2" s="17"/>
      <c r="E2" s="17"/>
      <c r="F2" s="17"/>
      <c r="G2" s="17"/>
    </row>
    <row r="3" spans="1:7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s="12" t="s">
        <v>24</v>
      </c>
    </row>
    <row r="4" spans="1:7" x14ac:dyDescent="0.25">
      <c r="B4">
        <v>2021</v>
      </c>
      <c r="C4">
        <v>2022</v>
      </c>
      <c r="D4">
        <v>2023</v>
      </c>
      <c r="E4">
        <v>2024</v>
      </c>
      <c r="F4">
        <v>2025</v>
      </c>
      <c r="G4" s="12" t="s">
        <v>25</v>
      </c>
    </row>
    <row r="5" spans="1:7" x14ac:dyDescent="0.25">
      <c r="A5" t="s">
        <v>26</v>
      </c>
      <c r="B5" s="13">
        <v>3577</v>
      </c>
      <c r="C5" s="13">
        <v>3603</v>
      </c>
      <c r="D5" s="13">
        <v>3144</v>
      </c>
      <c r="E5" s="13">
        <v>2611</v>
      </c>
      <c r="F5" s="13">
        <v>1861</v>
      </c>
      <c r="G5" s="14">
        <f>_xlfn.RRI(5,B5,F5)</f>
        <v>-0.12250331069704024</v>
      </c>
    </row>
    <row r="6" spans="1:7" x14ac:dyDescent="0.25">
      <c r="A6" t="s">
        <v>27</v>
      </c>
      <c r="B6" s="13">
        <v>2900</v>
      </c>
      <c r="C6" s="13">
        <v>2626</v>
      </c>
      <c r="D6" s="13">
        <v>749</v>
      </c>
      <c r="E6" s="13">
        <v>1770</v>
      </c>
      <c r="F6" s="13">
        <v>2339</v>
      </c>
      <c r="G6" s="14">
        <f t="shared" ref="G6:G8" si="0">_xlfn.RRI(5,B6,F6)</f>
        <v>-4.2086167139018804E-2</v>
      </c>
    </row>
    <row r="7" spans="1:7" x14ac:dyDescent="0.25">
      <c r="A7" t="s">
        <v>28</v>
      </c>
      <c r="B7" s="13">
        <v>5949</v>
      </c>
      <c r="C7" s="13">
        <v>5886</v>
      </c>
      <c r="D7" s="13">
        <v>5208</v>
      </c>
      <c r="E7" s="13">
        <v>5721</v>
      </c>
      <c r="F7" s="13">
        <v>6053</v>
      </c>
      <c r="G7" s="14">
        <f t="shared" si="0"/>
        <v>3.4721898745633251E-3</v>
      </c>
    </row>
    <row r="8" spans="1:7" x14ac:dyDescent="0.25">
      <c r="A8" t="s">
        <v>29</v>
      </c>
      <c r="B8" s="13">
        <f>SUM(B5:B7)</f>
        <v>12426</v>
      </c>
      <c r="C8" s="13">
        <f>SUM(C5:C7)</f>
        <v>12115</v>
      </c>
      <c r="D8" s="13">
        <f>SUM(D5:D7)</f>
        <v>9101</v>
      </c>
      <c r="E8" s="13">
        <f>SUM(E5:E7)</f>
        <v>10102</v>
      </c>
      <c r="F8" s="13">
        <f>SUM(F5:F7)</f>
        <v>10253</v>
      </c>
      <c r="G8" s="14">
        <f t="shared" si="0"/>
        <v>-3.7714544641685444E-2</v>
      </c>
    </row>
    <row r="9" spans="1:7" x14ac:dyDescent="0.25">
      <c r="G9" s="15"/>
    </row>
    <row r="10" spans="1:7" x14ac:dyDescent="0.25">
      <c r="A10" s="17" t="s">
        <v>30</v>
      </c>
      <c r="B10" s="17"/>
      <c r="C10" s="17"/>
      <c r="D10" s="17"/>
      <c r="E10" s="17"/>
      <c r="F10" s="17"/>
      <c r="G10" s="17"/>
    </row>
    <row r="11" spans="1:7" x14ac:dyDescent="0.25">
      <c r="A11" t="s">
        <v>18</v>
      </c>
      <c r="B11" t="s">
        <v>19</v>
      </c>
      <c r="C11" t="s">
        <v>20</v>
      </c>
      <c r="D11" t="s">
        <v>21</v>
      </c>
      <c r="E11" t="s">
        <v>22</v>
      </c>
      <c r="F11" t="s">
        <v>23</v>
      </c>
      <c r="G11" s="12" t="s">
        <v>24</v>
      </c>
    </row>
    <row r="12" spans="1:7" x14ac:dyDescent="0.25">
      <c r="B12">
        <v>2021</v>
      </c>
      <c r="C12">
        <v>2022</v>
      </c>
      <c r="D12">
        <v>2023</v>
      </c>
      <c r="E12">
        <v>2024</v>
      </c>
      <c r="F12">
        <v>2025</v>
      </c>
      <c r="G12" s="12" t="s">
        <v>25</v>
      </c>
    </row>
    <row r="13" spans="1:7" x14ac:dyDescent="0.25">
      <c r="A13" t="s">
        <v>26</v>
      </c>
      <c r="B13" s="16">
        <v>3781</v>
      </c>
      <c r="C13" s="16">
        <v>4114</v>
      </c>
      <c r="D13" s="16">
        <v>3668</v>
      </c>
      <c r="E13" s="16">
        <v>3470</v>
      </c>
      <c r="F13" s="16">
        <v>2889</v>
      </c>
      <c r="G13" s="14">
        <f t="shared" ref="G13:G16" si="1">_xlfn.RRI(5,B13,F13)</f>
        <v>-5.239319051002489E-2</v>
      </c>
    </row>
    <row r="14" spans="1:7" x14ac:dyDescent="0.25">
      <c r="A14" t="s">
        <v>27</v>
      </c>
      <c r="B14" s="16">
        <v>3005</v>
      </c>
      <c r="C14" s="16">
        <v>3270</v>
      </c>
      <c r="D14" s="16">
        <v>1827</v>
      </c>
      <c r="E14" s="16">
        <v>2622</v>
      </c>
      <c r="F14" s="16">
        <v>2873</v>
      </c>
      <c r="G14" s="14">
        <f t="shared" si="1"/>
        <v>-8.9439206426741302E-3</v>
      </c>
    </row>
    <row r="15" spans="1:7" x14ac:dyDescent="0.25">
      <c r="A15" t="s">
        <v>28</v>
      </c>
      <c r="B15" s="16">
        <v>6523</v>
      </c>
      <c r="C15" s="16">
        <v>6998</v>
      </c>
      <c r="D15" s="16">
        <v>6379</v>
      </c>
      <c r="E15" s="16">
        <v>6747</v>
      </c>
      <c r="F15" s="16">
        <v>7138</v>
      </c>
      <c r="G15" s="14">
        <f t="shared" si="1"/>
        <v>1.8182979875115857E-2</v>
      </c>
    </row>
    <row r="16" spans="1:7" x14ac:dyDescent="0.25">
      <c r="A16" t="s">
        <v>29</v>
      </c>
      <c r="B16" s="13">
        <f>SUM(B13:B15)</f>
        <v>13309</v>
      </c>
      <c r="C16" s="13">
        <f>SUM(C13:C15)</f>
        <v>14382</v>
      </c>
      <c r="D16" s="13">
        <f>SUM(D13:D15)</f>
        <v>11874</v>
      </c>
      <c r="E16" s="13">
        <f>SUM(E13:E15)</f>
        <v>12839</v>
      </c>
      <c r="F16" s="13">
        <f>SUM(F13:F15)</f>
        <v>12900</v>
      </c>
      <c r="G16" s="14">
        <f t="shared" si="1"/>
        <v>-6.2231925701046187E-3</v>
      </c>
    </row>
    <row r="22" spans="5:6" x14ac:dyDescent="0.25">
      <c r="E22">
        <v>300</v>
      </c>
      <c r="F22">
        <f>300*(12/5)</f>
        <v>720</v>
      </c>
    </row>
  </sheetData>
  <mergeCells count="3">
    <mergeCell ref="A1:G1"/>
    <mergeCell ref="A2:G2"/>
    <mergeCell ref="A10:G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9cd0c4051ca1e60927ddc9a98117544d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d850c2de38deeec61be774e950156437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0A76DEDB-9EAB-40E7-B05C-0D16B95AAAED}"/>
</file>

<file path=customXml/itemProps2.xml><?xml version="1.0" encoding="utf-8"?>
<ds:datastoreItem xmlns:ds="http://schemas.openxmlformats.org/officeDocument/2006/customXml" ds:itemID="{8BF3BF2F-FBF5-4108-AE29-9123A7F54139}"/>
</file>

<file path=customXml/itemProps3.xml><?xml version="1.0" encoding="utf-8"?>
<ds:datastoreItem xmlns:ds="http://schemas.openxmlformats.org/officeDocument/2006/customXml" ds:itemID="{AEF81567-F838-43DF-BBBE-E12748CAD2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Rosenberg</dc:creator>
  <cp:lastModifiedBy>Herzig, Jeffrey</cp:lastModifiedBy>
  <dcterms:created xsi:type="dcterms:W3CDTF">2026-06-08T20:24:17Z</dcterms:created>
  <dcterms:modified xsi:type="dcterms:W3CDTF">2026-07-07T20:19:30Z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