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diana_wood_stb_gov/Documents/CN Divestiture - June 2022 Revisions/ECT/"/>
    </mc:Choice>
  </mc:AlternateContent>
  <xr:revisionPtr revIDLastSave="0" documentId="8_{C7E8A80A-33C9-4892-828E-7D67A5A87A4E}" xr6:coauthVersionLast="47" xr6:coauthVersionMax="47" xr10:uidLastSave="{00000000-0000-0000-0000-000000000000}"/>
  <bookViews>
    <workbookView xWindow="2840" yWindow="2840" windowWidth="14400" windowHeight="7360" xr2:uid="{51745D6F-15D3-43FB-B396-A3192CF4CFEF}"/>
  </bookViews>
  <sheets>
    <sheet name="OEA - Springfield Line V2" sheetId="2" r:id="rId1"/>
    <sheet name="OEA - Other Line Final V2" sheetId="3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83" i="3" l="1"/>
  <c r="AC182" i="3"/>
  <c r="AC181" i="3"/>
  <c r="AC180" i="3"/>
  <c r="AC179" i="3"/>
  <c r="AC178" i="3"/>
  <c r="AC177" i="3"/>
  <c r="AC176" i="3"/>
  <c r="AC175" i="3"/>
  <c r="AC174" i="3"/>
  <c r="AC173" i="3"/>
  <c r="AC172" i="3"/>
  <c r="AC171" i="3"/>
  <c r="AC170" i="3"/>
  <c r="AC169" i="3"/>
  <c r="AC168" i="3"/>
  <c r="AC167" i="3"/>
  <c r="AC166" i="3"/>
  <c r="AC165" i="3"/>
  <c r="AC164" i="3"/>
  <c r="AC163" i="3"/>
  <c r="AC162" i="3"/>
  <c r="AC161" i="3"/>
  <c r="AC160" i="3"/>
  <c r="AC159" i="3"/>
  <c r="AC158" i="3"/>
  <c r="AC157" i="3"/>
  <c r="AC156" i="3"/>
  <c r="AC155" i="3"/>
  <c r="AC154" i="3"/>
  <c r="AC153" i="3"/>
  <c r="AC152" i="3"/>
  <c r="AC151" i="3"/>
  <c r="AC150" i="3"/>
  <c r="AC149" i="3"/>
  <c r="AC148" i="3"/>
  <c r="AC147" i="3"/>
  <c r="AC146" i="3"/>
  <c r="AC145" i="3"/>
  <c r="AC144" i="3"/>
  <c r="AC143" i="3"/>
  <c r="AC142" i="3"/>
  <c r="AC141" i="3"/>
  <c r="AC140" i="3"/>
  <c r="AC139" i="3"/>
  <c r="AC138" i="3"/>
  <c r="AC137" i="3"/>
  <c r="AC136" i="3"/>
  <c r="AC135" i="3"/>
  <c r="AC134" i="3"/>
  <c r="AC133" i="3"/>
  <c r="AC132" i="3"/>
  <c r="AC131" i="3"/>
  <c r="AC130" i="3"/>
  <c r="AC129" i="3"/>
  <c r="AC128" i="3"/>
  <c r="AC127" i="3"/>
  <c r="AC126" i="3"/>
  <c r="AC125" i="3"/>
  <c r="AC124" i="3"/>
  <c r="AC123" i="3"/>
  <c r="AC122" i="3"/>
  <c r="AC121" i="3"/>
  <c r="AC120" i="3"/>
  <c r="AC119" i="3"/>
  <c r="AC118" i="3"/>
  <c r="AC117" i="3"/>
  <c r="AC116" i="3"/>
  <c r="AC115" i="3"/>
  <c r="AC114" i="3"/>
  <c r="AC113" i="3"/>
  <c r="AC112" i="3"/>
  <c r="AC111" i="3"/>
  <c r="AC110" i="3"/>
  <c r="AC109" i="3"/>
  <c r="AC108" i="3"/>
  <c r="AC107" i="3"/>
  <c r="AC106" i="3"/>
  <c r="AC105" i="3"/>
  <c r="AC104" i="3"/>
  <c r="AC103" i="3"/>
  <c r="AC102" i="3"/>
  <c r="AC101" i="3"/>
  <c r="AC100" i="3"/>
  <c r="AC99" i="3"/>
  <c r="AC98" i="3"/>
  <c r="AC97" i="3"/>
  <c r="AC96" i="3"/>
  <c r="AC95" i="3"/>
  <c r="AC94" i="3"/>
  <c r="AC93" i="3"/>
  <c r="AC92" i="3"/>
  <c r="AC91" i="3"/>
  <c r="AC90" i="3"/>
  <c r="AC89" i="3"/>
  <c r="AC88" i="3"/>
  <c r="AC87" i="3"/>
  <c r="AC86" i="3"/>
  <c r="AC85" i="3"/>
  <c r="AC84" i="3"/>
  <c r="AC83" i="3"/>
  <c r="AC82" i="3"/>
  <c r="AC81" i="3"/>
  <c r="AC80" i="3"/>
  <c r="AC79" i="3"/>
  <c r="AC78" i="3"/>
  <c r="AC77" i="3"/>
  <c r="AC76" i="3"/>
  <c r="AC75" i="3"/>
  <c r="AC74" i="3"/>
  <c r="AC73" i="3"/>
  <c r="AC72" i="3"/>
  <c r="AC71" i="3"/>
  <c r="AC70" i="3"/>
  <c r="AC69" i="3"/>
  <c r="AC68" i="3"/>
  <c r="AC67" i="3"/>
  <c r="AC66" i="3"/>
  <c r="AC65" i="3"/>
  <c r="AC64" i="3"/>
  <c r="AC63" i="3"/>
  <c r="AC62" i="3"/>
  <c r="AC61" i="3"/>
  <c r="AC60" i="3"/>
  <c r="AC59" i="3"/>
  <c r="AC58" i="3"/>
  <c r="AC57" i="3"/>
  <c r="AC56" i="3"/>
  <c r="AC55" i="3"/>
  <c r="AC54" i="3"/>
  <c r="AC53" i="3"/>
  <c r="AC52" i="3"/>
  <c r="AC51" i="3"/>
  <c r="AC50" i="3"/>
  <c r="AC49" i="3"/>
  <c r="AC48" i="3"/>
  <c r="AC47" i="3"/>
  <c r="AC46" i="3"/>
  <c r="AC45" i="3"/>
  <c r="AC44" i="3"/>
  <c r="AC43" i="3"/>
  <c r="AC42" i="3"/>
  <c r="AC41" i="3"/>
  <c r="AC40" i="3"/>
  <c r="AC39" i="3"/>
  <c r="AC38" i="3"/>
  <c r="AC37" i="3"/>
  <c r="AC36" i="3"/>
  <c r="AC35" i="3"/>
  <c r="AC34" i="3"/>
  <c r="AC33" i="3"/>
  <c r="AC32" i="3"/>
  <c r="AC31" i="3"/>
  <c r="AC30" i="3"/>
  <c r="AC29" i="3"/>
  <c r="AC28" i="3"/>
  <c r="AC27" i="3"/>
  <c r="AC26" i="3"/>
  <c r="AC25" i="3"/>
  <c r="AC24" i="3"/>
  <c r="AC23" i="3"/>
  <c r="AC22" i="3"/>
  <c r="AC21" i="3"/>
  <c r="AC20" i="3"/>
  <c r="AC19" i="3"/>
  <c r="AC18" i="3"/>
  <c r="AC17" i="3"/>
  <c r="AC16" i="3"/>
  <c r="AC15" i="3"/>
  <c r="AC14" i="3"/>
  <c r="AC13" i="3"/>
  <c r="AC12" i="3"/>
  <c r="AC11" i="3"/>
  <c r="AC10" i="3"/>
  <c r="AC9" i="3"/>
  <c r="AC8" i="3"/>
  <c r="AC7" i="3"/>
  <c r="AC6" i="3"/>
  <c r="AC5" i="3"/>
  <c r="AC4" i="3"/>
  <c r="AC3" i="3"/>
  <c r="W13" i="2"/>
  <c r="X13" i="2" s="1"/>
  <c r="AA13" i="2" s="1"/>
  <c r="O13" i="2"/>
  <c r="R13" i="2" s="1"/>
  <c r="X12" i="2"/>
  <c r="AA12" i="2" s="1"/>
  <c r="O12" i="2"/>
  <c r="R12" i="2" s="1"/>
  <c r="W11" i="2"/>
  <c r="X11" i="2" s="1"/>
  <c r="O11" i="2"/>
  <c r="R11" i="2" s="1"/>
  <c r="W10" i="2"/>
  <c r="X10" i="2" s="1"/>
  <c r="O10" i="2"/>
  <c r="R10" i="2" s="1"/>
  <c r="W9" i="2"/>
  <c r="X9" i="2" s="1"/>
  <c r="O9" i="2"/>
  <c r="R9" i="2" s="1"/>
  <c r="W8" i="2"/>
  <c r="X8" i="2" s="1"/>
  <c r="O8" i="2"/>
  <c r="R8" i="2" s="1"/>
  <c r="W7" i="2"/>
  <c r="X7" i="2" s="1"/>
  <c r="O7" i="2"/>
  <c r="R7" i="2" s="1"/>
  <c r="W6" i="2"/>
  <c r="X6" i="2" s="1"/>
  <c r="O6" i="2"/>
  <c r="R6" i="2" s="1"/>
  <c r="W5" i="2"/>
  <c r="X5" i="2" s="1"/>
  <c r="O5" i="2"/>
  <c r="R5" i="2" s="1"/>
  <c r="W4" i="2"/>
  <c r="X4" i="2" s="1"/>
  <c r="O4" i="2"/>
  <c r="R4" i="2" s="1"/>
  <c r="W3" i="2"/>
  <c r="X3" i="2" s="1"/>
  <c r="Q3" i="2"/>
  <c r="O3" i="2"/>
  <c r="R3" i="2" l="1"/>
  <c r="Z7" i="2"/>
  <c r="Z6" i="2"/>
  <c r="Z5" i="2"/>
  <c r="Z8" i="2"/>
  <c r="Z13" i="2"/>
  <c r="Z11" i="2"/>
  <c r="Y3" i="2"/>
  <c r="AA3" i="2" s="1"/>
  <c r="Z4" i="2"/>
  <c r="Y10" i="2"/>
  <c r="AA10" i="2" s="1"/>
  <c r="Z3" i="2"/>
  <c r="Z10" i="2"/>
  <c r="Z9" i="2"/>
  <c r="Y4" i="2"/>
  <c r="AA4" i="2" s="1"/>
  <c r="Y7" i="2"/>
  <c r="AA7" i="2" s="1"/>
  <c r="Y9" i="2"/>
  <c r="AA9" i="2" s="1"/>
  <c r="Y6" i="2"/>
  <c r="AA6" i="2"/>
  <c r="Y11" i="2"/>
  <c r="Y8" i="2"/>
  <c r="AA8" i="2" s="1"/>
  <c r="Y5" i="2"/>
  <c r="AA5" i="2" l="1"/>
  <c r="AA11" i="2"/>
</calcChain>
</file>

<file path=xl/sharedStrings.xml><?xml version="1.0" encoding="utf-8"?>
<sst xmlns="http://schemas.openxmlformats.org/spreadsheetml/2006/main" count="1378" uniqueCount="513">
  <si>
    <t>Segment</t>
  </si>
  <si>
    <t>Trains Per Day</t>
  </si>
  <si>
    <t>Tonnage ‐ Gross Tons per Mile per Year (GTs)</t>
  </si>
  <si>
    <t>Previous Submission</t>
  </si>
  <si>
    <t>Tonnage ‐ Million Gross Tons per Mile per Year (mGTs)</t>
  </si>
  <si>
    <t>Segment Number</t>
  </si>
  <si>
    <t>Code</t>
  </si>
  <si>
    <t>Subdivision</t>
  </si>
  <si>
    <t>Segment Name</t>
  </si>
  <si>
    <t>Segment Begin MP</t>
  </si>
  <si>
    <t>Segment Begin Station</t>
  </si>
  <si>
    <t>Segment End MP</t>
  </si>
  <si>
    <t>Segment End Station</t>
  </si>
  <si>
    <t>Segment Length (Miles)</t>
  </si>
  <si>
    <t>CN Considered Begin Station</t>
  </si>
  <si>
    <t>CN Considered End Station</t>
  </si>
  <si>
    <t>CN Considered Distance</t>
  </si>
  <si>
    <t>Base</t>
  </si>
  <si>
    <t>KCS Organic Growth</t>
  </si>
  <si>
    <r>
      <rPr>
        <b/>
        <sz val="9"/>
        <rFont val="Calibri"/>
        <family val="2"/>
      </rPr>
      <t>2027 No
Merger</t>
    </r>
  </si>
  <si>
    <t>CP-KCS Merger Related Growth</t>
  </si>
  <si>
    <t>CN Merger Related Growth</t>
  </si>
  <si>
    <t>2027 With All Growth Sources</t>
  </si>
  <si>
    <t>CN Organic Growth</t>
  </si>
  <si>
    <t>CP-KCS + CN Merger Related Growth</t>
  </si>
  <si>
    <t>Merger Related Growth Percentage</t>
  </si>
  <si>
    <t>2027 With Merger</t>
  </si>
  <si>
    <t>Original Base Tons (Exhibit 14, Part A)</t>
  </si>
  <si>
    <t>Organic Growth Tonnage (CP-KCS and CN combined)</t>
  </si>
  <si>
    <t>All Merger Related Growth (CP-KCS, CN)</t>
  </si>
  <si>
    <t>Pre-Transaction Trains Per Day</t>
  </si>
  <si>
    <t>Post-Transaction Trains Per Day</t>
  </si>
  <si>
    <t>Change in Trains Per Day</t>
  </si>
  <si>
    <t>703-10</t>
  </si>
  <si>
    <t xml:space="preserve">STLOUIS            </t>
  </si>
  <si>
    <t>DUQUOIN_IL</t>
  </si>
  <si>
    <t>PINCKNEYV_IL</t>
  </si>
  <si>
    <t>703-20</t>
  </si>
  <si>
    <t>COULTERVI_IL</t>
  </si>
  <si>
    <t>703-30</t>
  </si>
  <si>
    <t>LENZBURG_IL</t>
  </si>
  <si>
    <t>703-35</t>
  </si>
  <si>
    <t>FREEBURG_IL</t>
  </si>
  <si>
    <t>703-40</t>
  </si>
  <si>
    <t>WILDERMAN_IL</t>
  </si>
  <si>
    <t>703-50</t>
  </si>
  <si>
    <t>ESTLOUIS_IL</t>
  </si>
  <si>
    <t>618-10</t>
  </si>
  <si>
    <t xml:space="preserve">GILMAN             </t>
  </si>
  <si>
    <t>GILMAN_IL</t>
  </si>
  <si>
    <t>GIBCITY_IL</t>
  </si>
  <si>
    <t>618-15</t>
  </si>
  <si>
    <t>CLINTON_IL</t>
  </si>
  <si>
    <t>618-20</t>
  </si>
  <si>
    <t>MTPULASKI_IL</t>
  </si>
  <si>
    <t>618-30</t>
  </si>
  <si>
    <t>BRIJCT_IL</t>
  </si>
  <si>
    <t>711-60</t>
  </si>
  <si>
    <t xml:space="preserve">MEMPHIS            </t>
  </si>
  <si>
    <t>MEMPHIS_TN</t>
  </si>
  <si>
    <t>WJCT_TN</t>
  </si>
  <si>
    <t>City of New Orleans</t>
  </si>
  <si>
    <t>711-70</t>
  </si>
  <si>
    <t>MEMINTTER_TN</t>
  </si>
  <si>
    <t>612-30</t>
  </si>
  <si>
    <t xml:space="preserve">CHICAGO            </t>
  </si>
  <si>
    <t>HOMEWOOD_IL</t>
  </si>
  <si>
    <t>STUENKEL_IL</t>
  </si>
  <si>
    <t>City of New Orleans, Saluki, Illini</t>
  </si>
  <si>
    <t>612-40</t>
  </si>
  <si>
    <t>360-1010</t>
  </si>
  <si>
    <t xml:space="preserve">ELSDON             </t>
  </si>
  <si>
    <t>HARVEY_IL</t>
  </si>
  <si>
    <t>CHIINTTER_IL</t>
  </si>
  <si>
    <t>612-25</t>
  </si>
  <si>
    <t>KENSINGTO_IL</t>
  </si>
  <si>
    <t>305-50</t>
  </si>
  <si>
    <t xml:space="preserve">STRATHROY          </t>
  </si>
  <si>
    <t>SARNIA_ON</t>
  </si>
  <si>
    <t>PTHURON_MI</t>
  </si>
  <si>
    <t>358-10</t>
  </si>
  <si>
    <t xml:space="preserve">FLINT              </t>
  </si>
  <si>
    <t>BATCREEK_MI</t>
  </si>
  <si>
    <t>OLIVET_MI</t>
  </si>
  <si>
    <t>Bluewater</t>
  </si>
  <si>
    <t>358-20</t>
  </si>
  <si>
    <t>POTTERVIL_MI</t>
  </si>
  <si>
    <t>358-25</t>
  </si>
  <si>
    <t>LANSING_MI</t>
  </si>
  <si>
    <t>358-30</t>
  </si>
  <si>
    <t>MORRICE_MI</t>
  </si>
  <si>
    <t>358-35</t>
  </si>
  <si>
    <t>DURAND_MI</t>
  </si>
  <si>
    <t>358-40</t>
  </si>
  <si>
    <t>FLINT_MI</t>
  </si>
  <si>
    <t>358-50</t>
  </si>
  <si>
    <t>DAVISON_MI</t>
  </si>
  <si>
    <t>358-60</t>
  </si>
  <si>
    <t>EMMETT_MI</t>
  </si>
  <si>
    <t>358-70</t>
  </si>
  <si>
    <t>TAPPAN_MI</t>
  </si>
  <si>
    <t>358-90</t>
  </si>
  <si>
    <t>358-110</t>
  </si>
  <si>
    <t>359-35</t>
  </si>
  <si>
    <t xml:space="preserve">SOUTH BEND         </t>
  </si>
  <si>
    <t>GRIFFITH_IN</t>
  </si>
  <si>
    <t>SEDLEY_IN</t>
  </si>
  <si>
    <t>359-40</t>
  </si>
  <si>
    <t>VALPARAIS_IN</t>
  </si>
  <si>
    <t>359-45</t>
  </si>
  <si>
    <t>STILLWELL_IN</t>
  </si>
  <si>
    <t>359-48</t>
  </si>
  <si>
    <t>SBEND_IN</t>
  </si>
  <si>
    <t>359-50</t>
  </si>
  <si>
    <t>MARCELLUS_MI</t>
  </si>
  <si>
    <t>359-55</t>
  </si>
  <si>
    <t>CASSOPOLI_MI</t>
  </si>
  <si>
    <t>SCHOOLCRA_MI</t>
  </si>
  <si>
    <t>359-60</t>
  </si>
  <si>
    <t>PAVILION_MI</t>
  </si>
  <si>
    <t>359-65</t>
  </si>
  <si>
    <t>Bluewater and Wolverine</t>
  </si>
  <si>
    <t>360-900</t>
  </si>
  <si>
    <t>THOJCT_IL</t>
  </si>
  <si>
    <t>360-1000</t>
  </si>
  <si>
    <t>365-10</t>
  </si>
  <si>
    <t xml:space="preserve">SHORE LINE         </t>
  </si>
  <si>
    <t>MILJCT_MI</t>
  </si>
  <si>
    <t>VINEWOOD_MI</t>
  </si>
  <si>
    <t>Wolverine</t>
  </si>
  <si>
    <t>365-21</t>
  </si>
  <si>
    <t>COOLIDGE_MI</t>
  </si>
  <si>
    <t>ECORSE_MI</t>
  </si>
  <si>
    <t>365-22</t>
  </si>
  <si>
    <t>365-30</t>
  </si>
  <si>
    <t>FN_MI</t>
  </si>
  <si>
    <t>365-40</t>
  </si>
  <si>
    <t>WYANDOTTE_MI</t>
  </si>
  <si>
    <t>365-50</t>
  </si>
  <si>
    <t>LANG_OH</t>
  </si>
  <si>
    <t>366-3</t>
  </si>
  <si>
    <t xml:space="preserve">FLAT ROCK          </t>
  </si>
  <si>
    <t>FLAROCK_MI</t>
  </si>
  <si>
    <t>FORDHAVEN_MI</t>
  </si>
  <si>
    <t>366-5</t>
  </si>
  <si>
    <t>366-6</t>
  </si>
  <si>
    <t>368-10</t>
  </si>
  <si>
    <t xml:space="preserve">HOLLY              </t>
  </si>
  <si>
    <t>WATERFORD_MI</t>
  </si>
  <si>
    <t>no passenger trains</t>
  </si>
  <si>
    <t>368-15</t>
  </si>
  <si>
    <t>PONTIAC_MI</t>
  </si>
  <si>
    <t>368-30</t>
  </si>
  <si>
    <t>DETINTTER_MI</t>
  </si>
  <si>
    <t>370-20</t>
  </si>
  <si>
    <t xml:space="preserve">DEARBORN           </t>
  </si>
  <si>
    <t>WOODHAVEN_MI</t>
  </si>
  <si>
    <t>429-20</t>
  </si>
  <si>
    <t xml:space="preserve">RAINY              </t>
  </si>
  <si>
    <t>RANIER_MN</t>
  </si>
  <si>
    <t>ASHLAKE_MN</t>
  </si>
  <si>
    <t>429-30</t>
  </si>
  <si>
    <t>ORR_MN</t>
  </si>
  <si>
    <t>429-40</t>
  </si>
  <si>
    <t>GLENDALE_MN</t>
  </si>
  <si>
    <t>429-50</t>
  </si>
  <si>
    <t>HALEY_MN</t>
  </si>
  <si>
    <t>429-60</t>
  </si>
  <si>
    <t>VIRGINIA_MN</t>
  </si>
  <si>
    <t>429-65</t>
  </si>
  <si>
    <t>PEARY_MN</t>
  </si>
  <si>
    <t>429-70</t>
  </si>
  <si>
    <t>SIMAR_MN</t>
  </si>
  <si>
    <t>429-73</t>
  </si>
  <si>
    <t>MELRUDE_MN</t>
  </si>
  <si>
    <t>612-50</t>
  </si>
  <si>
    <t>DELREY_IL</t>
  </si>
  <si>
    <t>612-55</t>
  </si>
  <si>
    <t>LODA_IL</t>
  </si>
  <si>
    <t>612-60</t>
  </si>
  <si>
    <t>LEVJCT_IL</t>
  </si>
  <si>
    <t>619-10</t>
  </si>
  <si>
    <t xml:space="preserve">CHAMPAIGN          </t>
  </si>
  <si>
    <t>TOLONO_IL</t>
  </si>
  <si>
    <t>619-20</t>
  </si>
  <si>
    <t>PESOTUM_IL</t>
  </si>
  <si>
    <t>619-30</t>
  </si>
  <si>
    <t>TUSCOLA_IL</t>
  </si>
  <si>
    <t>619-40</t>
  </si>
  <si>
    <t>ARCOLA_IL</t>
  </si>
  <si>
    <t>619-50</t>
  </si>
  <si>
    <t>HUMBOLDT_IL</t>
  </si>
  <si>
    <t>619-60</t>
  </si>
  <si>
    <t>DORANS_IL</t>
  </si>
  <si>
    <t>619-70</t>
  </si>
  <si>
    <t>MATTOON_IL</t>
  </si>
  <si>
    <t>619-80</t>
  </si>
  <si>
    <t>NEOGA_IL</t>
  </si>
  <si>
    <t>619-90</t>
  </si>
  <si>
    <t>EFFINGHAM_IL</t>
  </si>
  <si>
    <t>619-100</t>
  </si>
  <si>
    <t>WATSON_IL</t>
  </si>
  <si>
    <t>619-110</t>
  </si>
  <si>
    <t>SANJCT_IL</t>
  </si>
  <si>
    <t>619-115</t>
  </si>
  <si>
    <t>CENTRALIA_IL</t>
  </si>
  <si>
    <t>623-10</t>
  </si>
  <si>
    <t xml:space="preserve">EFFINGHAM          </t>
  </si>
  <si>
    <t>EFFYD_IL</t>
  </si>
  <si>
    <t>NEWTON_IL</t>
  </si>
  <si>
    <t>701-5</t>
  </si>
  <si>
    <t xml:space="preserve">CENTRALIA          </t>
  </si>
  <si>
    <t>IRVINGTON_IL</t>
  </si>
  <si>
    <t>701-10</t>
  </si>
  <si>
    <t>RICHVIEW_IL</t>
  </si>
  <si>
    <t>701-20</t>
  </si>
  <si>
    <t>BOIS_IL</t>
  </si>
  <si>
    <t>701-30</t>
  </si>
  <si>
    <t>TAMAROA_IL</t>
  </si>
  <si>
    <t>701-40</t>
  </si>
  <si>
    <t>701-45</t>
  </si>
  <si>
    <t>DOWELL_IL</t>
  </si>
  <si>
    <t>701-50</t>
  </si>
  <si>
    <t>ELKVILLE_IL</t>
  </si>
  <si>
    <t>701-60</t>
  </si>
  <si>
    <t>CARBONDAL_IL</t>
  </si>
  <si>
    <t>701-65</t>
  </si>
  <si>
    <t>DESOTO_IL</t>
  </si>
  <si>
    <t>701-70</t>
  </si>
  <si>
    <t>COBDEN_IL</t>
  </si>
  <si>
    <t>701-80</t>
  </si>
  <si>
    <t>MOUNDS_IL</t>
  </si>
  <si>
    <t>701-85</t>
  </si>
  <si>
    <t>PULASKI_IL</t>
  </si>
  <si>
    <t>701-90</t>
  </si>
  <si>
    <t>CAIRO_IL</t>
  </si>
  <si>
    <t>708-10</t>
  </si>
  <si>
    <t xml:space="preserve">CAIRO              </t>
  </si>
  <si>
    <t>WICKLIFFE_KY</t>
  </si>
  <si>
    <t>708-20</t>
  </si>
  <si>
    <t>BUDA_KY</t>
  </si>
  <si>
    <t>708-30</t>
  </si>
  <si>
    <t>FULTON_KY</t>
  </si>
  <si>
    <t>710-20</t>
  </si>
  <si>
    <t xml:space="preserve">FULTON             </t>
  </si>
  <si>
    <t>RIVES_TN</t>
  </si>
  <si>
    <t>710-30</t>
  </si>
  <si>
    <t>NEWBERN_TN</t>
  </si>
  <si>
    <t>710-40</t>
  </si>
  <si>
    <t>CURVE_TN</t>
  </si>
  <si>
    <t>710-50</t>
  </si>
  <si>
    <t>MILLINGTO_TN</t>
  </si>
  <si>
    <t>710-60</t>
  </si>
  <si>
    <t>WOODSTOCK_TN</t>
  </si>
  <si>
    <t>710-65</t>
  </si>
  <si>
    <t>711-80</t>
  </si>
  <si>
    <t>LAKEVIEW_MS</t>
  </si>
  <si>
    <t>713-50</t>
  </si>
  <si>
    <t xml:space="preserve">GRENADA            </t>
  </si>
  <si>
    <t>CANTON_MS</t>
  </si>
  <si>
    <t>JACKSON_MS</t>
  </si>
  <si>
    <t>714-10</t>
  </si>
  <si>
    <t xml:space="preserve">YAZOO              </t>
  </si>
  <si>
    <t>YAZCITY_MS</t>
  </si>
  <si>
    <t>714-20</t>
  </si>
  <si>
    <t>SWALAKE_MS</t>
  </si>
  <si>
    <t>714-40</t>
  </si>
  <si>
    <t>MARKS_MS</t>
  </si>
  <si>
    <t>714-50</t>
  </si>
  <si>
    <t>BANKS_MS</t>
  </si>
  <si>
    <t>714-100</t>
  </si>
  <si>
    <t>714-200</t>
  </si>
  <si>
    <t>715-5</t>
  </si>
  <si>
    <t xml:space="preserve">MCCOMB             </t>
  </si>
  <si>
    <t>ELTON_MS</t>
  </si>
  <si>
    <t>715-10</t>
  </si>
  <si>
    <t>CRYSPRING_MS</t>
  </si>
  <si>
    <t>715-20</t>
  </si>
  <si>
    <t>WESSON_MS</t>
  </si>
  <si>
    <t>715-30</t>
  </si>
  <si>
    <t>CENJCA_MS</t>
  </si>
  <si>
    <t>715-40</t>
  </si>
  <si>
    <t>SUMMIT_MS</t>
  </si>
  <si>
    <t>715-50</t>
  </si>
  <si>
    <t>FERNWOOD_MS</t>
  </si>
  <si>
    <t>715-60</t>
  </si>
  <si>
    <t>FRENIER_LA</t>
  </si>
  <si>
    <t>715-70</t>
  </si>
  <si>
    <t>ORLJCT_LA</t>
  </si>
  <si>
    <t>715-80</t>
  </si>
  <si>
    <t>KENNER_LA</t>
  </si>
  <si>
    <t>715-85</t>
  </si>
  <si>
    <t>MAYYARD_LA</t>
  </si>
  <si>
    <t>719-10</t>
  </si>
  <si>
    <t xml:space="preserve">BEAUMONT           </t>
  </si>
  <si>
    <t>STAR_MS</t>
  </si>
  <si>
    <t>719-20</t>
  </si>
  <si>
    <t>SARATOGA_MS</t>
  </si>
  <si>
    <t>719-30</t>
  </si>
  <si>
    <t>HATTIESBU_MS</t>
  </si>
  <si>
    <t>719-40</t>
  </si>
  <si>
    <t>BELJCT_AL</t>
  </si>
  <si>
    <t>719-70</t>
  </si>
  <si>
    <t>BAYSHOJCT_AL</t>
  </si>
  <si>
    <t>719-75</t>
  </si>
  <si>
    <t>MOBILE_AL</t>
  </si>
  <si>
    <t>724-50</t>
  </si>
  <si>
    <t xml:space="preserve">BATON ROUGE        </t>
  </si>
  <si>
    <t>RESERVE_LA</t>
  </si>
  <si>
    <t>801-10</t>
  </si>
  <si>
    <t xml:space="preserve">WAUKESHA           </t>
  </si>
  <si>
    <t>FORPARK_IL</t>
  </si>
  <si>
    <t>ROSEMONT_IL</t>
  </si>
  <si>
    <t>Metra North Central, 20 week days</t>
  </si>
  <si>
    <t>801-20</t>
  </si>
  <si>
    <t>DESPLAINE_IL</t>
  </si>
  <si>
    <t>801-30</t>
  </si>
  <si>
    <t>LEITHTON_IL</t>
  </si>
  <si>
    <t>801-40</t>
  </si>
  <si>
    <t>MUNDELEIN_IL</t>
  </si>
  <si>
    <t>801-50</t>
  </si>
  <si>
    <t>GRALAKE_IL</t>
  </si>
  <si>
    <t>801-60</t>
  </si>
  <si>
    <t>LAKVILLA_IL</t>
  </si>
  <si>
    <t>801-70</t>
  </si>
  <si>
    <t>DUPLAINVI_WI</t>
  </si>
  <si>
    <t>801-75</t>
  </si>
  <si>
    <t>SUSSEX_WI</t>
  </si>
  <si>
    <t>801-85</t>
  </si>
  <si>
    <t>RUGJCT_WI</t>
  </si>
  <si>
    <t>801-90</t>
  </si>
  <si>
    <t>LOMIRA_WI</t>
  </si>
  <si>
    <t>801-95</t>
  </si>
  <si>
    <t>BYRON_WI</t>
  </si>
  <si>
    <t>801-100</t>
  </si>
  <si>
    <t>FONLAC_WI</t>
  </si>
  <si>
    <t>801-110</t>
  </si>
  <si>
    <t>805-10</t>
  </si>
  <si>
    <t xml:space="preserve">NEENAH             </t>
  </si>
  <si>
    <t>VANDYNE_WI</t>
  </si>
  <si>
    <t>805-20</t>
  </si>
  <si>
    <t>BLAWOLF_WI</t>
  </si>
  <si>
    <t>805-30</t>
  </si>
  <si>
    <t>NEENAH_WI</t>
  </si>
  <si>
    <t>805-40</t>
  </si>
  <si>
    <t>STOCKTON_WI</t>
  </si>
  <si>
    <t>811-10</t>
  </si>
  <si>
    <t xml:space="preserve">SUPERIOR           </t>
  </si>
  <si>
    <t>STEPT_WI</t>
  </si>
  <si>
    <t>JCTCITY_WI</t>
  </si>
  <si>
    <t>811-20</t>
  </si>
  <si>
    <t>SPENCER_WI</t>
  </si>
  <si>
    <t>811-30</t>
  </si>
  <si>
    <t>OWEN_WI</t>
  </si>
  <si>
    <t>811-40</t>
  </si>
  <si>
    <t>LADYSMITH_WI</t>
  </si>
  <si>
    <t>811-50</t>
  </si>
  <si>
    <t>HAYJCT_WI</t>
  </si>
  <si>
    <t>811-70</t>
  </si>
  <si>
    <t>SITASCA_WI</t>
  </si>
  <si>
    <t>811-80</t>
  </si>
  <si>
    <t>SUPERIOR_WI</t>
  </si>
  <si>
    <t>811-300</t>
  </si>
  <si>
    <t>SAUNDERS_WI</t>
  </si>
  <si>
    <t>811-400</t>
  </si>
  <si>
    <t>STEELTON_MN</t>
  </si>
  <si>
    <t>811-500</t>
  </si>
  <si>
    <t>NOPJCT_MN</t>
  </si>
  <si>
    <t>811-600</t>
  </si>
  <si>
    <t>ADOLPH_MN</t>
  </si>
  <si>
    <t>834-100</t>
  </si>
  <si>
    <t xml:space="preserve">SAUKVILLE          </t>
  </si>
  <si>
    <t>MILWAUKEE_WI</t>
  </si>
  <si>
    <t>BRODEER_WI</t>
  </si>
  <si>
    <t>834-300</t>
  </si>
  <si>
    <t>SAUKVILLE_WI</t>
  </si>
  <si>
    <t>845-100</t>
  </si>
  <si>
    <t xml:space="preserve">MISSABE            </t>
  </si>
  <si>
    <t>DULUTH_MN</t>
  </si>
  <si>
    <t>845-250</t>
  </si>
  <si>
    <t>FAIRLANE_MN</t>
  </si>
  <si>
    <t>845-300</t>
  </si>
  <si>
    <t>KEENAN_MN</t>
  </si>
  <si>
    <t>845-400</t>
  </si>
  <si>
    <t>IROJCT_MN</t>
  </si>
  <si>
    <t>845-500</t>
  </si>
  <si>
    <t>WOLF_MN</t>
  </si>
  <si>
    <t>845-570</t>
  </si>
  <si>
    <t>SHEJCT_MN</t>
  </si>
  <si>
    <t>857-100</t>
  </si>
  <si>
    <t xml:space="preserve">KEENAN             </t>
  </si>
  <si>
    <t>HIBBING_MN</t>
  </si>
  <si>
    <t>870-300</t>
  </si>
  <si>
    <t xml:space="preserve">LEITHTON           </t>
  </si>
  <si>
    <t>SPAULDING_IL</t>
  </si>
  <si>
    <t>870-400</t>
  </si>
  <si>
    <t>MUNGER_IL</t>
  </si>
  <si>
    <t>870-480</t>
  </si>
  <si>
    <t>WCHICAGO_IL</t>
  </si>
  <si>
    <t>870-500</t>
  </si>
  <si>
    <t>EOLA_IL</t>
  </si>
  <si>
    <t>870-600</t>
  </si>
  <si>
    <t>RIVER_IL</t>
  </si>
  <si>
    <t>870-700</t>
  </si>
  <si>
    <t>WBRIJCT_IL</t>
  </si>
  <si>
    <t>870-800</t>
  </si>
  <si>
    <t>EBRIJCT_IL</t>
  </si>
  <si>
    <t>870-900</t>
  </si>
  <si>
    <t>WROMEO_IL</t>
  </si>
  <si>
    <t>871-100</t>
  </si>
  <si>
    <t xml:space="preserve">MATTESON           </t>
  </si>
  <si>
    <t>JOLYARD_IL</t>
  </si>
  <si>
    <t>871-200</t>
  </si>
  <si>
    <t>MATTESON_IL</t>
  </si>
  <si>
    <t>871-300</t>
  </si>
  <si>
    <t>CHIHEIGHT_IL</t>
  </si>
  <si>
    <t>871-400</t>
  </si>
  <si>
    <t>871-500</t>
  </si>
  <si>
    <t>IVANHOE_IN</t>
  </si>
  <si>
    <t>871-600</t>
  </si>
  <si>
    <t>CAVANAUGH_IN</t>
  </si>
  <si>
    <t>871-800</t>
  </si>
  <si>
    <t>STOCKTON_IN</t>
  </si>
  <si>
    <t>871-1000</t>
  </si>
  <si>
    <t>KIRYARD_IN</t>
  </si>
  <si>
    <t>871-1100</t>
  </si>
  <si>
    <t>BUFFINGTO_IN</t>
  </si>
  <si>
    <t>873-100</t>
  </si>
  <si>
    <t xml:space="preserve">LAKEFRONT          </t>
  </si>
  <si>
    <t>873-200</t>
  </si>
  <si>
    <t>873-300</t>
  </si>
  <si>
    <t>INDHARBOR_IN</t>
  </si>
  <si>
    <t>873-400</t>
  </si>
  <si>
    <t>HAMLAKFRO_IN</t>
  </si>
  <si>
    <t>873-500</t>
  </si>
  <si>
    <t>SCHICAGO_IL</t>
  </si>
  <si>
    <t>2027 No
Merger</t>
  </si>
  <si>
    <t>Passenger Trains Per Day</t>
  </si>
  <si>
    <t>Passenger Train(s)</t>
  </si>
  <si>
    <t>K‐PITT‐01</t>
  </si>
  <si>
    <t>PITTSBURG</t>
  </si>
  <si>
    <t>KANSAS CITY,MO ‐ PITTSBURG,KS</t>
  </si>
  <si>
    <r>
      <rPr>
        <sz val="9"/>
        <color rgb="FF323232"/>
        <rFont val="Calibri"/>
        <family val="2"/>
      </rPr>
      <t>KANSAS CITY</t>
    </r>
  </si>
  <si>
    <r>
      <rPr>
        <sz val="9"/>
        <color rgb="FF323232"/>
        <rFont val="Calibri"/>
        <family val="2"/>
      </rPr>
      <t>PITTSBURG</t>
    </r>
  </si>
  <si>
    <t>IFG</t>
  </si>
  <si>
    <t>Airline Jct, MO</t>
  </si>
  <si>
    <t>K‐MEXI‐01</t>
  </si>
  <si>
    <t>MEXICO</t>
  </si>
  <si>
    <t>KANSAS CITY,MO ‐ SLATER,MO</t>
  </si>
  <si>
    <r>
      <rPr>
        <sz val="9"/>
        <color rgb="FF323232"/>
        <rFont val="Calibri"/>
        <family val="2"/>
      </rPr>
      <t>KANSAS CITY</t>
    </r>
    <r>
      <rPr>
        <sz val="9"/>
        <rFont val="Calibri"/>
        <family val="2"/>
      </rPr>
      <t xml:space="preserve"> (should be SLATER, MO)</t>
    </r>
  </si>
  <si>
    <t>Slater, MO</t>
  </si>
  <si>
    <t>K‐MEXI‐02</t>
  </si>
  <si>
    <t>SLATER,MO ‐ MEXICO,MO</t>
  </si>
  <si>
    <r>
      <rPr>
        <sz val="9"/>
        <color rgb="FF323232"/>
        <rFont val="Calibri"/>
        <family val="2"/>
      </rPr>
      <t>MEXICO</t>
    </r>
  </si>
  <si>
    <r>
      <rPr>
        <sz val="9"/>
        <color rgb="FF323232"/>
        <rFont val="Calibri"/>
        <family val="2"/>
      </rPr>
      <t>SLATER</t>
    </r>
  </si>
  <si>
    <t>Mexico, MO</t>
  </si>
  <si>
    <t>K‐ROOD‐01</t>
  </si>
  <si>
    <t>ROODHOUSE</t>
  </si>
  <si>
    <t>MEXICO,MO ‐ ROODHOUSE,IL</t>
  </si>
  <si>
    <r>
      <rPr>
        <sz val="9"/>
        <color rgb="FF323232"/>
        <rFont val="Calibri"/>
        <family val="2"/>
      </rPr>
      <t>ROODHOUSE</t>
    </r>
  </si>
  <si>
    <t>Roodhouse, IL</t>
  </si>
  <si>
    <t>K‐GODF‐01</t>
  </si>
  <si>
    <t>GODFREY</t>
  </si>
  <si>
    <t>ROODHOUSE,IL ‐ GODFREY,IL</t>
  </si>
  <si>
    <r>
      <rPr>
        <sz val="9"/>
        <color rgb="FF323232"/>
        <rFont val="Calibri"/>
        <family val="2"/>
      </rPr>
      <t>GODFREY</t>
    </r>
  </si>
  <si>
    <t>Godfrey, IL</t>
  </si>
  <si>
    <t>K‐ESLT‐01</t>
  </si>
  <si>
    <t>EAST ST LOUIS TERMINAL</t>
  </si>
  <si>
    <t>GODFREY,IL ‐ EAST ST LOUIS,IL</t>
  </si>
  <si>
    <r>
      <rPr>
        <sz val="9"/>
        <color rgb="FF323232"/>
        <rFont val="Calibri"/>
        <family val="2"/>
      </rPr>
      <t>EAST ST LOUIS</t>
    </r>
  </si>
  <si>
    <t>East St. Louis, IL</t>
  </si>
  <si>
    <t>K‐SPRI‐01</t>
  </si>
  <si>
    <t>SPRINGFIELD</t>
  </si>
  <si>
    <t>ROODHOUSE,IL ‐ MURRAYVILLE,IL</t>
  </si>
  <si>
    <r>
      <rPr>
        <sz val="9"/>
        <color rgb="FF323232"/>
        <rFont val="Calibri"/>
        <family val="2"/>
      </rPr>
      <t>MURRAYVILLE</t>
    </r>
  </si>
  <si>
    <t>Murrayville, IL</t>
  </si>
  <si>
    <t>K‐JACK‐01</t>
  </si>
  <si>
    <t>JACKSONVILLE</t>
  </si>
  <si>
    <t>MURRAYVILLE,IL ‐ JACKSONVILLE,IL</t>
  </si>
  <si>
    <r>
      <rPr>
        <sz val="9"/>
        <color rgb="FF323232"/>
        <rFont val="Calibri"/>
        <family val="2"/>
      </rPr>
      <t>JACKSONVILLE</t>
    </r>
  </si>
  <si>
    <t>Jacksonville, IL</t>
  </si>
  <si>
    <t>K‐SPRI‐02</t>
  </si>
  <si>
    <t>MURRAYVILLE,IL ‐ SPRINGFIELD,IL</t>
  </si>
  <si>
    <r>
      <rPr>
        <sz val="9"/>
        <color rgb="FF323232"/>
        <rFont val="Calibri"/>
        <family val="2"/>
      </rPr>
      <t>SPRINGFIELD</t>
    </r>
  </si>
  <si>
    <t>Springfield, IL</t>
  </si>
  <si>
    <t>K‐SPRI‐03</t>
  </si>
  <si>
    <t>SPRINGFIELD (Other)</t>
  </si>
  <si>
    <r>
      <rPr>
        <sz val="9"/>
        <color rgb="FF323232"/>
        <rFont val="Calibri"/>
        <family val="2"/>
      </rPr>
      <t>COCKRELL</t>
    </r>
  </si>
  <si>
    <t>K‐ESLT‐02</t>
  </si>
  <si>
    <t>EAST ST LOUIS TERMINAL (Other)</t>
  </si>
  <si>
    <r>
      <rPr>
        <sz val="9"/>
        <color rgb="FF323232"/>
        <rFont val="Calibri"/>
        <family val="2"/>
      </rPr>
      <t>ST LOUIS</t>
    </r>
  </si>
  <si>
    <t>St. Louis, MO</t>
  </si>
  <si>
    <t>Section</t>
  </si>
  <si>
    <t>Column</t>
  </si>
  <si>
    <t>Source</t>
  </si>
  <si>
    <t>TPD</t>
  </si>
  <si>
    <t>Appendix T</t>
  </si>
  <si>
    <t>MultiRail operating plan for Springfield line.  This does not have any organic growth</t>
  </si>
  <si>
    <t>Base + KCS Organic Growth + CP-KCS Merger Related Growth + CN Merger Related Growth</t>
  </si>
  <si>
    <t>Tonnage</t>
  </si>
  <si>
    <t>A factor of 3.77% times CN Merger Related Growth, as found in standbook: 20220222 Tonnage and Trains Per Day for OEA Submission vCopyPasteValue.xlsx</t>
  </si>
  <si>
    <t>CP-KCS Merger Related Growth + CN Merger Related Growth</t>
  </si>
  <si>
    <t>(CP-KCS + CN Merger Related Growth)/(2027 No Merger)</t>
  </si>
  <si>
    <t>Base + KCS Organic Growth + CP-KCS + CN Merger Related Growth + CN Organic Growth</t>
  </si>
  <si>
    <t>This is also from the previous "Springfield Line Segments Transactions-Rleated Tonnage and Train Counts" column called 2019 Gross Tons</t>
  </si>
  <si>
    <t>Column "Organic Growth Tonnage for year 5" from  "Springfield Line Segments Transactions-Rleated Tonnage and Train Counts" column called 2019 Gross Tons</t>
  </si>
  <si>
    <t>Column "Change in Gross Tons" for year 5 from  "Springfield Line Segments Transactions-Rleated Tonnage and Train Counts" column called 2019 Gross Tons</t>
  </si>
  <si>
    <t>EXCEPT:  The IFG to Airline Jct seems to be only the CN growth.  Added the 29.14 based off of the original CP-KCS merger growth found in EI_31353.pdf.  In their amended filing they listed only a merger growth of 12.83.</t>
  </si>
  <si>
    <t>Sum of previous 3 columns</t>
  </si>
  <si>
    <t>Post - Pre transaction TPD</t>
  </si>
  <si>
    <t>[OLD] Merger Related Growth Percentage</t>
  </si>
  <si>
    <t>[NEW] Merger Related Growth Percentage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</si>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</sst>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(* #,##0.0_);_(* \(#,##0.0\);_(* &quot;-&quot;??_);_(@_)"/>
    <numFmt numFmtId="165" formatCode="_(* #,##0.0_);_(* \(#,##0.0\);_(* &quot;-&quot;?_);_(@_)"/>
    <numFmt numFmtId="166" formatCode="0.0"/>
    <numFmt numFmtId="167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9"/>
      <color rgb="FF000000"/>
      <name val="Times New Roman"/>
      <family val="1"/>
    </font>
    <font>
      <sz val="10"/>
      <color rgb="FF00000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9"/>
      <color rgb="FF000000"/>
      <name val="Calibri"/>
      <family val="2"/>
    </font>
    <font>
      <sz val="9"/>
      <name val="Calibri"/>
      <family val="2"/>
    </font>
    <font>
      <sz val="9"/>
      <color rgb="FF323232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7" borderId="5" xfId="0" applyFont="1" applyFill="1" applyBorder="1" applyAlignment="1">
      <alignment horizontal="center" wrapText="1"/>
    </xf>
    <xf numFmtId="0" fontId="5" fillId="8" borderId="5" xfId="0" applyFont="1" applyFill="1" applyBorder="1" applyAlignment="1">
      <alignment horizontal="center" wrapText="1"/>
    </xf>
    <xf numFmtId="0" fontId="5" fillId="9" borderId="5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43" fontId="4" fillId="0" borderId="0" xfId="0" applyNumberFormat="1" applyFont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1" fontId="4" fillId="0" borderId="0" xfId="0" applyNumberFormat="1" applyFont="1" applyAlignment="1">
      <alignment horizontal="right" vertical="top"/>
    </xf>
    <xf numFmtId="9" fontId="4" fillId="0" borderId="0" xfId="0" applyNumberFormat="1" applyFont="1" applyAlignment="1">
      <alignment horizontal="right" vertical="top"/>
    </xf>
    <xf numFmtId="167" fontId="4" fillId="0" borderId="0" xfId="0" applyNumberFormat="1" applyFont="1" applyAlignment="1">
      <alignment horizontal="right" vertical="top"/>
    </xf>
    <xf numFmtId="1" fontId="6" fillId="0" borderId="1" xfId="0" applyNumberFormat="1" applyFont="1" applyBorder="1" applyAlignment="1">
      <alignment vertical="top" shrinkToFit="1"/>
    </xf>
    <xf numFmtId="0" fontId="7" fillId="0" borderId="1" xfId="0" applyFont="1" applyBorder="1" applyAlignment="1">
      <alignment horizontal="left" vertical="top" wrapText="1"/>
    </xf>
    <xf numFmtId="166" fontId="8" fillId="0" borderId="1" xfId="0" applyNumberFormat="1" applyFont="1" applyBorder="1" applyAlignment="1">
      <alignment horizontal="left" vertical="top" shrinkToFit="1"/>
    </xf>
    <xf numFmtId="0" fontId="7" fillId="7" borderId="1" xfId="0" applyFont="1" applyFill="1" applyBorder="1" applyAlignment="1">
      <alignment horizontal="left" vertical="top" wrapText="1"/>
    </xf>
    <xf numFmtId="166" fontId="8" fillId="7" borderId="1" xfId="0" applyNumberFormat="1" applyFont="1" applyFill="1" applyBorder="1" applyAlignment="1">
      <alignment horizontal="left" vertical="top" shrinkToFit="1"/>
    </xf>
    <xf numFmtId="2" fontId="6" fillId="0" borderId="1" xfId="0" applyNumberFormat="1" applyFont="1" applyBorder="1" applyAlignment="1">
      <alignment vertical="top" shrinkToFit="1"/>
    </xf>
    <xf numFmtId="9" fontId="6" fillId="0" borderId="1" xfId="1" applyFont="1" applyFill="1" applyBorder="1" applyAlignment="1">
      <alignment vertical="top" shrinkToFit="1"/>
    </xf>
    <xf numFmtId="0" fontId="7" fillId="0" borderId="1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7" fillId="10" borderId="1" xfId="0" applyFont="1" applyFill="1" applyBorder="1" applyAlignment="1">
      <alignment horizontal="left" vertical="top" wrapText="1"/>
    </xf>
    <xf numFmtId="166" fontId="8" fillId="10" borderId="1" xfId="0" applyNumberFormat="1" applyFont="1" applyFill="1" applyBorder="1" applyAlignment="1">
      <alignment horizontal="left" vertical="top" shrinkToFit="1"/>
    </xf>
    <xf numFmtId="2" fontId="6" fillId="10" borderId="1" xfId="0" applyNumberFormat="1" applyFont="1" applyFill="1" applyBorder="1" applyAlignment="1">
      <alignment vertical="top" shrinkToFit="1"/>
    </xf>
    <xf numFmtId="9" fontId="6" fillId="10" borderId="1" xfId="1" applyFont="1" applyFill="1" applyBorder="1" applyAlignment="1">
      <alignment horizontal="right" vertical="top" shrinkToFit="1"/>
    </xf>
    <xf numFmtId="166" fontId="8" fillId="0" borderId="1" xfId="0" applyNumberFormat="1" applyFont="1" applyFill="1" applyBorder="1" applyAlignment="1">
      <alignment horizontal="left" vertical="top" shrinkToFit="1"/>
    </xf>
    <xf numFmtId="0" fontId="2" fillId="5" borderId="9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5" fillId="7" borderId="6" xfId="0" applyFont="1" applyFill="1" applyBorder="1" applyAlignment="1">
      <alignment horizontal="center" vertical="top"/>
    </xf>
    <xf numFmtId="0" fontId="5" fillId="7" borderId="7" xfId="0" applyFont="1" applyFill="1" applyBorder="1" applyAlignment="1">
      <alignment horizontal="center" vertical="top"/>
    </xf>
    <xf numFmtId="0" fontId="5" fillId="7" borderId="8" xfId="0" applyFont="1" applyFill="1" applyBorder="1" applyAlignment="1">
      <alignment horizontal="center" vertical="top"/>
    </xf>
    <xf numFmtId="0" fontId="5" fillId="8" borderId="7" xfId="0" applyFont="1" applyFill="1" applyBorder="1" applyAlignment="1">
      <alignment horizontal="center" vertical="top"/>
    </xf>
    <xf numFmtId="0" fontId="5" fillId="8" borderId="8" xfId="0" applyFont="1" applyFill="1" applyBorder="1" applyAlignment="1">
      <alignment horizontal="center" vertical="top"/>
    </xf>
    <xf numFmtId="0" fontId="5" fillId="9" borderId="6" xfId="0" applyFont="1" applyFill="1" applyBorder="1" applyAlignment="1">
      <alignment horizontal="center" vertical="top"/>
    </xf>
    <xf numFmtId="0" fontId="5" fillId="9" borderId="7" xfId="0" applyFont="1" applyFill="1" applyBorder="1" applyAlignment="1">
      <alignment horizontal="center" vertical="top"/>
    </xf>
    <xf numFmtId="0" fontId="5" fillId="9" borderId="8" xfId="0" applyFont="1" applyFill="1" applyBorder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OliverWyman\CN_KCS\CP_FILING\16.%20CP-KCS-ResubmittedOpPlan\CN%20response\Amended_Operating_Plan%20(version%20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EA NOTES"/>
      <sheetName val="Amended OP"/>
      <sheetName val="Appendix T Yards"/>
      <sheetName val="Appendix T"/>
      <sheetName val="Exhibit 14-A Density Tables"/>
      <sheetName val="14-B KCS Base Tonnage 2019"/>
      <sheetName val="14-C KCS Base Tonnage 2020"/>
      <sheetName val="14-D CN Hist Traf Dens"/>
      <sheetName val="OEA Yards - Springfield line"/>
      <sheetName val="OEA - Springfield line"/>
      <sheetName val="OEA - Springfield 4 Word"/>
      <sheetName val="OEA - Other lines"/>
      <sheetName val="OEA - Other Lines 4 Word2"/>
      <sheetName val="OEA - Other Lines 4 Word"/>
      <sheetName val="Appendix D"/>
      <sheetName val="Work"/>
      <sheetName val="Figure 7"/>
      <sheetName val="Figure 27"/>
      <sheetName val="Figure 28B"/>
      <sheetName val="Figure 31"/>
      <sheetName val="Figure 32"/>
      <sheetName val="Figure 35"/>
      <sheetName val="Exhibit 2"/>
      <sheetName val="Exhibit 3"/>
      <sheetName val="Exhibit 4"/>
      <sheetName val="14-C KCS Base Tonnage 2019"/>
      <sheetName val="14-D KCS Base Tonnage 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V3">
            <v>29.14</v>
          </cell>
        </row>
        <row r="4">
          <cell r="V4">
            <v>0.8</v>
          </cell>
        </row>
        <row r="5">
          <cell r="V5">
            <v>0.56000000000000005</v>
          </cell>
        </row>
        <row r="6">
          <cell r="V6">
            <v>0.52</v>
          </cell>
        </row>
        <row r="7">
          <cell r="V7">
            <v>0.18</v>
          </cell>
        </row>
        <row r="8">
          <cell r="V8">
            <v>1.18</v>
          </cell>
        </row>
        <row r="9">
          <cell r="V9">
            <v>0</v>
          </cell>
        </row>
        <row r="10">
          <cell r="V10">
            <v>0</v>
          </cell>
        </row>
        <row r="11">
          <cell r="V11">
            <v>0</v>
          </cell>
        </row>
        <row r="13">
          <cell r="V13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9">
          <cell r="Q9">
            <v>32532</v>
          </cell>
        </row>
        <row r="10">
          <cell r="Q10">
            <v>4300.7103072999998</v>
          </cell>
        </row>
        <row r="11">
          <cell r="Q11">
            <v>4278.5278017000001</v>
          </cell>
        </row>
        <row r="12">
          <cell r="Q12">
            <v>5059.1767941999997</v>
          </cell>
        </row>
        <row r="13">
          <cell r="Q13">
            <v>2551.0692510999997</v>
          </cell>
        </row>
        <row r="14">
          <cell r="Q14">
            <v>2693.1601719</v>
          </cell>
        </row>
        <row r="15">
          <cell r="Q15">
            <v>4452.1758025999998</v>
          </cell>
        </row>
        <row r="16">
          <cell r="Q16">
            <v>-0.1967235000000187</v>
          </cell>
        </row>
        <row r="17">
          <cell r="Q17">
            <v>4451.290857</v>
          </cell>
        </row>
        <row r="19">
          <cell r="Q19">
            <v>54</v>
          </cell>
        </row>
      </sheetData>
      <sheetData sheetId="20"/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1DC82-B014-4CD8-9499-8170C591BFBB}">
  <sheetPr codeName="Sheet2"/>
  <dimension ref="A1:AA38"/>
  <sheetViews>
    <sheetView tabSelected="1" topLeftCell="K1" workbookViewId="0">
      <selection activeCell="G11" sqref="G11"/>
    </sheetView>
  </sheetViews>
  <sheetFormatPr defaultRowHeight="14.5" x14ac:dyDescent="0.35"/>
  <cols>
    <col min="3" max="3" width="21.7265625" customWidth="1"/>
    <col min="4" max="4" width="28.81640625" customWidth="1"/>
    <col min="6" max="6" width="25.1796875" customWidth="1"/>
    <col min="8" max="8" width="29.7265625" customWidth="1"/>
    <col min="10" max="11" width="20.26953125" customWidth="1"/>
  </cols>
  <sheetData>
    <row r="1" spans="1:27" x14ac:dyDescent="0.3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 t="s">
        <v>1</v>
      </c>
      <c r="N1" s="48"/>
      <c r="O1" s="48"/>
      <c r="P1" s="48"/>
      <c r="Q1" s="48"/>
      <c r="R1" s="48"/>
      <c r="S1" s="49" t="s">
        <v>4</v>
      </c>
      <c r="T1" s="50"/>
      <c r="U1" s="50"/>
      <c r="V1" s="50"/>
      <c r="W1" s="50"/>
      <c r="X1" s="50"/>
      <c r="Y1" s="50"/>
      <c r="Z1" s="50"/>
      <c r="AA1" s="51"/>
    </row>
    <row r="2" spans="1:27" ht="48" x14ac:dyDescent="0.3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3" t="s">
        <v>14</v>
      </c>
      <c r="K2" s="3" t="s">
        <v>15</v>
      </c>
      <c r="L2" s="3" t="s">
        <v>16</v>
      </c>
      <c r="M2" s="4" t="s">
        <v>17</v>
      </c>
      <c r="N2" s="5" t="s">
        <v>18</v>
      </c>
      <c r="O2" s="6" t="s">
        <v>19</v>
      </c>
      <c r="P2" s="5" t="s">
        <v>20</v>
      </c>
      <c r="Q2" s="5" t="s">
        <v>21</v>
      </c>
      <c r="R2" s="5" t="s">
        <v>22</v>
      </c>
      <c r="S2" s="7" t="s">
        <v>17</v>
      </c>
      <c r="T2" s="8" t="s">
        <v>18</v>
      </c>
      <c r="U2" s="9" t="s">
        <v>19</v>
      </c>
      <c r="V2" s="8" t="s">
        <v>20</v>
      </c>
      <c r="W2" s="8" t="s">
        <v>21</v>
      </c>
      <c r="X2" s="8" t="s">
        <v>23</v>
      </c>
      <c r="Y2" s="8" t="s">
        <v>24</v>
      </c>
      <c r="Z2" s="7" t="s">
        <v>25</v>
      </c>
      <c r="AA2" s="8" t="s">
        <v>26</v>
      </c>
    </row>
    <row r="3" spans="1:27" x14ac:dyDescent="0.35">
      <c r="A3" s="29">
        <v>118</v>
      </c>
      <c r="B3" s="30" t="s">
        <v>439</v>
      </c>
      <c r="C3" s="30" t="s">
        <v>440</v>
      </c>
      <c r="D3" s="30" t="s">
        <v>441</v>
      </c>
      <c r="E3" s="31">
        <v>3.7</v>
      </c>
      <c r="F3" s="30" t="s">
        <v>442</v>
      </c>
      <c r="G3" s="31">
        <v>128.19999999999999</v>
      </c>
      <c r="H3" s="30" t="s">
        <v>443</v>
      </c>
      <c r="I3" s="31">
        <v>124.5</v>
      </c>
      <c r="J3" s="32" t="s">
        <v>444</v>
      </c>
      <c r="K3" s="32" t="s">
        <v>445</v>
      </c>
      <c r="L3" s="33">
        <v>23.24</v>
      </c>
      <c r="M3" s="34">
        <v>15.14</v>
      </c>
      <c r="N3" s="34">
        <v>2.4300000000000002</v>
      </c>
      <c r="O3" s="34">
        <f>M3+N3</f>
        <v>17.57</v>
      </c>
      <c r="P3" s="34">
        <v>12.83</v>
      </c>
      <c r="Q3" s="34">
        <f>13.4-P3</f>
        <v>0.57000000000000028</v>
      </c>
      <c r="R3" s="34">
        <f>O3+P3+Q3</f>
        <v>30.97</v>
      </c>
      <c r="S3" s="34">
        <v>36.81</v>
      </c>
      <c r="T3" s="34">
        <v>6.67</v>
      </c>
      <c r="U3" s="34">
        <v>43.48</v>
      </c>
      <c r="V3" s="34">
        <v>29.14</v>
      </c>
      <c r="W3" s="34">
        <f>'[1]Figure 31'!Q9/1000-'[1]OEA - Springfield line'!V3</f>
        <v>3.3919999999999959</v>
      </c>
      <c r="X3" s="34">
        <f>W3*0.0377</f>
        <v>0.12787839999999984</v>
      </c>
      <c r="Y3" s="34">
        <f>V3+W3</f>
        <v>32.531999999999996</v>
      </c>
      <c r="Z3" s="35">
        <f t="shared" ref="Z3:Z13" si="0">(W3)/(U3+V3)</f>
        <v>4.6708895621040976E-2</v>
      </c>
      <c r="AA3" s="34">
        <f t="shared" ref="AA3:AA13" si="1">S3+T3+Y3+X3</f>
        <v>76.139878400000001</v>
      </c>
    </row>
    <row r="4" spans="1:27" x14ac:dyDescent="0.35">
      <c r="A4" s="29">
        <v>119</v>
      </c>
      <c r="B4" s="30" t="s">
        <v>446</v>
      </c>
      <c r="C4" s="30" t="s">
        <v>447</v>
      </c>
      <c r="D4" s="30" t="s">
        <v>448</v>
      </c>
      <c r="E4" s="31">
        <v>393.6</v>
      </c>
      <c r="F4" s="30" t="s">
        <v>442</v>
      </c>
      <c r="G4" s="31">
        <v>490.8</v>
      </c>
      <c r="H4" s="30" t="s">
        <v>449</v>
      </c>
      <c r="I4" s="31">
        <v>97.2</v>
      </c>
      <c r="J4" s="32" t="s">
        <v>445</v>
      </c>
      <c r="K4" s="32" t="s">
        <v>450</v>
      </c>
      <c r="L4" s="33">
        <v>98.6</v>
      </c>
      <c r="M4" s="34">
        <v>2.74</v>
      </c>
      <c r="N4" s="34">
        <v>0.27</v>
      </c>
      <c r="O4" s="34">
        <f t="shared" ref="O4:O13" si="2">M4+N4</f>
        <v>3.0100000000000002</v>
      </c>
      <c r="P4" s="34">
        <v>0</v>
      </c>
      <c r="Q4" s="34">
        <v>1.71</v>
      </c>
      <c r="R4" s="34">
        <f t="shared" ref="R4:R13" si="3">O4+P4+Q4</f>
        <v>4.7200000000000006</v>
      </c>
      <c r="S4" s="34">
        <v>6.17</v>
      </c>
      <c r="T4" s="34">
        <v>1.26</v>
      </c>
      <c r="U4" s="34">
        <v>7.42</v>
      </c>
      <c r="V4" s="34">
        <v>0.8</v>
      </c>
      <c r="W4" s="34">
        <f>'[1]Figure 31'!Q10/1000-'[1]OEA - Springfield line'!V4 + 0.62</f>
        <v>4.1207103073000004</v>
      </c>
      <c r="X4" s="34">
        <f t="shared" ref="X4:X13" si="4">W4*0.0377</f>
        <v>0.15535077858521001</v>
      </c>
      <c r="Y4" s="34">
        <f t="shared" ref="Y4:Y11" si="5">V4+W4</f>
        <v>4.9207103073000003</v>
      </c>
      <c r="Z4" s="35">
        <f t="shared" si="0"/>
        <v>0.50130295709245742</v>
      </c>
      <c r="AA4" s="34">
        <f t="shared" si="1"/>
        <v>12.506061085885211</v>
      </c>
    </row>
    <row r="5" spans="1:27" x14ac:dyDescent="0.35">
      <c r="A5" s="29">
        <v>120</v>
      </c>
      <c r="B5" s="30" t="s">
        <v>451</v>
      </c>
      <c r="C5" s="30" t="s">
        <v>447</v>
      </c>
      <c r="D5" s="30" t="s">
        <v>452</v>
      </c>
      <c r="E5" s="31">
        <v>325.7</v>
      </c>
      <c r="F5" s="30" t="s">
        <v>453</v>
      </c>
      <c r="G5" s="31">
        <v>393.6</v>
      </c>
      <c r="H5" s="30" t="s">
        <v>454</v>
      </c>
      <c r="I5" s="31">
        <v>67.900000000000006</v>
      </c>
      <c r="J5" s="32" t="s">
        <v>450</v>
      </c>
      <c r="K5" s="32" t="s">
        <v>455</v>
      </c>
      <c r="L5" s="33">
        <v>67.900000000000006</v>
      </c>
      <c r="M5" s="34">
        <v>1.85</v>
      </c>
      <c r="N5" s="34">
        <v>0.1</v>
      </c>
      <c r="O5" s="34">
        <f t="shared" si="2"/>
        <v>1.9500000000000002</v>
      </c>
      <c r="P5" s="34">
        <v>0</v>
      </c>
      <c r="Q5" s="34">
        <v>2</v>
      </c>
      <c r="R5" s="34">
        <f t="shared" si="3"/>
        <v>3.95</v>
      </c>
      <c r="S5" s="34">
        <v>4.28</v>
      </c>
      <c r="T5" s="34">
        <v>0.85</v>
      </c>
      <c r="U5" s="34">
        <v>5.13</v>
      </c>
      <c r="V5" s="34">
        <v>0.56000000000000005</v>
      </c>
      <c r="W5" s="34">
        <f>'[1]Figure 31'!Q11/1000-'[1]OEA - Springfield line'!V5 + 0.38</f>
        <v>4.0985278017000004</v>
      </c>
      <c r="X5" s="34">
        <f t="shared" si="4"/>
        <v>0.15451449812409002</v>
      </c>
      <c r="Y5" s="34">
        <f t="shared" si="5"/>
        <v>4.6585278017</v>
      </c>
      <c r="Z5" s="35">
        <f t="shared" si="0"/>
        <v>0.72030365583479805</v>
      </c>
      <c r="AA5" s="34">
        <f t="shared" si="1"/>
        <v>9.9430422998240893</v>
      </c>
    </row>
    <row r="6" spans="1:27" x14ac:dyDescent="0.35">
      <c r="A6" s="29">
        <v>121</v>
      </c>
      <c r="B6" s="30" t="s">
        <v>456</v>
      </c>
      <c r="C6" s="30" t="s">
        <v>457</v>
      </c>
      <c r="D6" s="30" t="s">
        <v>458</v>
      </c>
      <c r="E6" s="31">
        <v>237.3</v>
      </c>
      <c r="F6" s="30" t="s">
        <v>459</v>
      </c>
      <c r="G6" s="31">
        <v>325.7</v>
      </c>
      <c r="H6" s="30" t="s">
        <v>453</v>
      </c>
      <c r="I6" s="31">
        <v>88.4</v>
      </c>
      <c r="J6" s="32" t="s">
        <v>455</v>
      </c>
      <c r="K6" s="32" t="s">
        <v>460</v>
      </c>
      <c r="L6" s="33">
        <v>88.4</v>
      </c>
      <c r="M6" s="34">
        <v>2.12</v>
      </c>
      <c r="N6" s="34">
        <v>0.1</v>
      </c>
      <c r="O6" s="34">
        <f t="shared" si="2"/>
        <v>2.2200000000000002</v>
      </c>
      <c r="P6" s="34">
        <v>0</v>
      </c>
      <c r="Q6" s="34">
        <v>3.4299999999999997</v>
      </c>
      <c r="R6" s="34">
        <f t="shared" si="3"/>
        <v>5.65</v>
      </c>
      <c r="S6" s="34">
        <v>4.0199999999999996</v>
      </c>
      <c r="T6" s="34">
        <v>0.79</v>
      </c>
      <c r="U6" s="34">
        <v>4.8099999999999996</v>
      </c>
      <c r="V6" s="34">
        <v>0.52</v>
      </c>
      <c r="W6" s="34">
        <f>'[1]Figure 31'!Q12/1000-'[1]OEA - Springfield line'!V6 + 0.34</f>
        <v>4.8791767941999993</v>
      </c>
      <c r="X6" s="34">
        <f t="shared" si="4"/>
        <v>0.18394496514133996</v>
      </c>
      <c r="Y6" s="34">
        <f t="shared" si="5"/>
        <v>5.3991767941999989</v>
      </c>
      <c r="Z6" s="35">
        <f t="shared" si="0"/>
        <v>0.91541778502814242</v>
      </c>
      <c r="AA6" s="34">
        <f t="shared" si="1"/>
        <v>10.393121759341337</v>
      </c>
    </row>
    <row r="7" spans="1:27" x14ac:dyDescent="0.35">
      <c r="A7" s="29">
        <v>126</v>
      </c>
      <c r="B7" s="30" t="s">
        <v>461</v>
      </c>
      <c r="C7" s="30" t="s">
        <v>462</v>
      </c>
      <c r="D7" s="30" t="s">
        <v>463</v>
      </c>
      <c r="E7" s="31">
        <v>28.1</v>
      </c>
      <c r="F7" s="30" t="s">
        <v>464</v>
      </c>
      <c r="G7" s="31">
        <v>68.2</v>
      </c>
      <c r="H7" s="30" t="s">
        <v>459</v>
      </c>
      <c r="I7" s="31">
        <v>40.1</v>
      </c>
      <c r="J7" s="32" t="s">
        <v>460</v>
      </c>
      <c r="K7" s="32" t="s">
        <v>465</v>
      </c>
      <c r="L7" s="33">
        <v>40.1</v>
      </c>
      <c r="M7" s="34">
        <v>1.57</v>
      </c>
      <c r="N7" s="34">
        <v>0.03</v>
      </c>
      <c r="O7" s="34">
        <f t="shared" si="2"/>
        <v>1.6</v>
      </c>
      <c r="P7" s="34">
        <v>0</v>
      </c>
      <c r="Q7" s="34">
        <v>2.29</v>
      </c>
      <c r="R7" s="34">
        <f t="shared" si="3"/>
        <v>3.89</v>
      </c>
      <c r="S7" s="34">
        <v>1.05</v>
      </c>
      <c r="T7" s="34">
        <v>0.21</v>
      </c>
      <c r="U7" s="34">
        <v>1.26</v>
      </c>
      <c r="V7" s="34">
        <v>0.18</v>
      </c>
      <c r="W7" s="34">
        <f>'[1]Figure 31'!Q13/1000-'[1]OEA - Springfield line'!V7</f>
        <v>2.3710692510999998</v>
      </c>
      <c r="X7" s="34">
        <f t="shared" si="4"/>
        <v>8.9389310766469984E-2</v>
      </c>
      <c r="Y7" s="34">
        <f t="shared" si="5"/>
        <v>2.5510692510999999</v>
      </c>
      <c r="Z7" s="35">
        <f t="shared" si="0"/>
        <v>1.6465758688194443</v>
      </c>
      <c r="AA7" s="34">
        <f t="shared" si="1"/>
        <v>3.9004585618664702</v>
      </c>
    </row>
    <row r="8" spans="1:27" x14ac:dyDescent="0.35">
      <c r="A8" s="29">
        <v>127</v>
      </c>
      <c r="B8" s="30" t="s">
        <v>466</v>
      </c>
      <c r="C8" s="30" t="s">
        <v>467</v>
      </c>
      <c r="D8" s="30" t="s">
        <v>468</v>
      </c>
      <c r="E8" s="31">
        <v>252.1</v>
      </c>
      <c r="F8" s="30" t="s">
        <v>464</v>
      </c>
      <c r="G8" s="31">
        <v>285</v>
      </c>
      <c r="H8" s="30" t="s">
        <v>469</v>
      </c>
      <c r="I8" s="31">
        <v>32.9</v>
      </c>
      <c r="J8" s="32" t="s">
        <v>465</v>
      </c>
      <c r="K8" s="32" t="s">
        <v>470</v>
      </c>
      <c r="L8" s="33">
        <v>32.9</v>
      </c>
      <c r="M8" s="34">
        <v>3.71</v>
      </c>
      <c r="N8" s="34">
        <v>0.03</v>
      </c>
      <c r="O8" s="34">
        <f t="shared" si="2"/>
        <v>3.7399999999999998</v>
      </c>
      <c r="P8" s="34">
        <v>0</v>
      </c>
      <c r="Q8" s="34">
        <v>2.5699999999999994</v>
      </c>
      <c r="R8" s="34">
        <f t="shared" si="3"/>
        <v>6.3099999999999987</v>
      </c>
      <c r="S8" s="34">
        <v>6.84</v>
      </c>
      <c r="T8" s="34">
        <v>1.37</v>
      </c>
      <c r="U8" s="34">
        <v>8.2100000000000009</v>
      </c>
      <c r="V8" s="34">
        <v>1.18</v>
      </c>
      <c r="W8" s="34">
        <f>'[1]Figure 31'!Q14/1000-'[1]OEA - Springfield line'!V8 + 1</f>
        <v>2.5131601719000001</v>
      </c>
      <c r="X8" s="34">
        <f t="shared" si="4"/>
        <v>9.4746138480630002E-2</v>
      </c>
      <c r="Y8" s="34">
        <f t="shared" si="5"/>
        <v>3.6931601718999998</v>
      </c>
      <c r="Z8" s="35">
        <f t="shared" si="0"/>
        <v>0.26764219083067092</v>
      </c>
      <c r="AA8" s="34">
        <f t="shared" si="1"/>
        <v>11.997906310380632</v>
      </c>
    </row>
    <row r="9" spans="1:27" x14ac:dyDescent="0.35">
      <c r="A9" s="29">
        <v>122</v>
      </c>
      <c r="B9" s="30" t="s">
        <v>471</v>
      </c>
      <c r="C9" s="30" t="s">
        <v>472</v>
      </c>
      <c r="D9" s="30" t="s">
        <v>473</v>
      </c>
      <c r="E9" s="31">
        <v>221.7</v>
      </c>
      <c r="F9" s="30" t="s">
        <v>474</v>
      </c>
      <c r="G9" s="31">
        <v>237.3</v>
      </c>
      <c r="H9" s="30" t="s">
        <v>459</v>
      </c>
      <c r="I9" s="31">
        <v>15.6</v>
      </c>
      <c r="J9" s="32" t="s">
        <v>460</v>
      </c>
      <c r="K9" s="32" t="s">
        <v>475</v>
      </c>
      <c r="L9" s="33">
        <v>15.6</v>
      </c>
      <c r="M9" s="34">
        <v>0.78</v>
      </c>
      <c r="N9" s="34">
        <v>0.08</v>
      </c>
      <c r="O9" s="34">
        <f t="shared" si="2"/>
        <v>0.86</v>
      </c>
      <c r="P9" s="34">
        <v>0</v>
      </c>
      <c r="Q9" s="34">
        <v>2.2800000000000002</v>
      </c>
      <c r="R9" s="34">
        <f t="shared" si="3"/>
        <v>3.14</v>
      </c>
      <c r="S9" s="34">
        <v>1</v>
      </c>
      <c r="T9" s="34">
        <v>0.2</v>
      </c>
      <c r="U9" s="34">
        <v>1.2</v>
      </c>
      <c r="V9" s="34">
        <v>0</v>
      </c>
      <c r="W9" s="34">
        <f>'[1]Figure 31'!Q15/1000-'[1]OEA - Springfield line'!V9</f>
        <v>4.4521758025999993</v>
      </c>
      <c r="X9" s="34">
        <f t="shared" si="4"/>
        <v>0.16784702775801996</v>
      </c>
      <c r="Y9" s="34">
        <f t="shared" si="5"/>
        <v>4.4521758025999993</v>
      </c>
      <c r="Z9" s="35">
        <f t="shared" si="0"/>
        <v>3.7101465021666664</v>
      </c>
      <c r="AA9" s="34">
        <f t="shared" si="1"/>
        <v>5.8200228303580195</v>
      </c>
    </row>
    <row r="10" spans="1:27" x14ac:dyDescent="0.35">
      <c r="A10" s="29">
        <v>125</v>
      </c>
      <c r="B10" s="30" t="s">
        <v>476</v>
      </c>
      <c r="C10" s="30" t="s">
        <v>477</v>
      </c>
      <c r="D10" s="30" t="s">
        <v>478</v>
      </c>
      <c r="E10" s="31">
        <v>216.3</v>
      </c>
      <c r="F10" s="30" t="s">
        <v>479</v>
      </c>
      <c r="G10" s="31">
        <v>226.7</v>
      </c>
      <c r="H10" s="30" t="s">
        <v>474</v>
      </c>
      <c r="I10" s="31">
        <v>10.4</v>
      </c>
      <c r="J10" s="32" t="s">
        <v>475</v>
      </c>
      <c r="K10" s="32" t="s">
        <v>480</v>
      </c>
      <c r="L10" s="33">
        <v>10.4</v>
      </c>
      <c r="M10" s="34">
        <v>0.73</v>
      </c>
      <c r="N10" s="34">
        <v>0.1</v>
      </c>
      <c r="O10" s="34">
        <f t="shared" si="2"/>
        <v>0.83</v>
      </c>
      <c r="P10" s="34">
        <v>0</v>
      </c>
      <c r="Q10" s="34">
        <v>0.29000000000000004</v>
      </c>
      <c r="R10" s="34">
        <f t="shared" si="3"/>
        <v>1.1200000000000001</v>
      </c>
      <c r="S10" s="34">
        <v>1.33</v>
      </c>
      <c r="T10" s="34">
        <v>0.25</v>
      </c>
      <c r="U10" s="34">
        <v>1.58</v>
      </c>
      <c r="V10" s="34">
        <v>0</v>
      </c>
      <c r="W10" s="34">
        <f>'[1]Figure 31'!Q16/1000-'[1]OEA - Springfield line'!V10</f>
        <v>-1.967235000000187E-4</v>
      </c>
      <c r="X10" s="34">
        <f t="shared" si="4"/>
        <v>-7.416475950000705E-6</v>
      </c>
      <c r="Y10" s="34">
        <f t="shared" si="5"/>
        <v>-1.967235000000187E-4</v>
      </c>
      <c r="Z10" s="35">
        <f t="shared" si="0"/>
        <v>-1.2450854430380931E-4</v>
      </c>
      <c r="AA10" s="34">
        <f t="shared" si="1"/>
        <v>1.57979586002405</v>
      </c>
    </row>
    <row r="11" spans="1:27" x14ac:dyDescent="0.35">
      <c r="A11" s="29">
        <v>123</v>
      </c>
      <c r="B11" s="30" t="s">
        <v>481</v>
      </c>
      <c r="C11" s="30" t="s">
        <v>472</v>
      </c>
      <c r="D11" s="30" t="s">
        <v>482</v>
      </c>
      <c r="E11" s="39">
        <v>192.4</v>
      </c>
      <c r="F11" s="30" t="s">
        <v>483</v>
      </c>
      <c r="G11" s="31">
        <v>221.7</v>
      </c>
      <c r="H11" s="30" t="s">
        <v>474</v>
      </c>
      <c r="I11" s="42">
        <v>18</v>
      </c>
      <c r="J11" s="32" t="s">
        <v>475</v>
      </c>
      <c r="K11" s="32" t="s">
        <v>484</v>
      </c>
      <c r="L11" s="39">
        <v>29.3</v>
      </c>
      <c r="M11" s="34">
        <v>0.56000000000000005</v>
      </c>
      <c r="N11" s="34">
        <v>0.03</v>
      </c>
      <c r="O11" s="34">
        <f t="shared" si="2"/>
        <v>0.59000000000000008</v>
      </c>
      <c r="P11" s="34">
        <v>0</v>
      </c>
      <c r="Q11" s="34">
        <v>2</v>
      </c>
      <c r="R11" s="34">
        <f t="shared" si="3"/>
        <v>2.59</v>
      </c>
      <c r="S11" s="34">
        <v>0.17</v>
      </c>
      <c r="T11" s="34">
        <v>0.04</v>
      </c>
      <c r="U11" s="34">
        <v>0.21</v>
      </c>
      <c r="V11" s="34">
        <v>0</v>
      </c>
      <c r="W11" s="34">
        <f>'[1]Figure 31'!Q17/1000-'[1]OEA - Springfield line'!V11</f>
        <v>4.451290857</v>
      </c>
      <c r="X11" s="34">
        <f t="shared" si="4"/>
        <v>0.16781366530889999</v>
      </c>
      <c r="Y11" s="34">
        <f t="shared" si="5"/>
        <v>4.451290857</v>
      </c>
      <c r="Z11" s="35">
        <f t="shared" si="0"/>
        <v>21.196623128571428</v>
      </c>
      <c r="AA11" s="34">
        <f t="shared" si="1"/>
        <v>4.8291045223089002</v>
      </c>
    </row>
    <row r="12" spans="1:27" x14ac:dyDescent="0.35">
      <c r="A12" s="29">
        <v>124</v>
      </c>
      <c r="B12" s="30" t="s">
        <v>485</v>
      </c>
      <c r="C12" s="30" t="s">
        <v>472</v>
      </c>
      <c r="D12" s="30" t="s">
        <v>486</v>
      </c>
      <c r="E12" s="31">
        <v>193.4</v>
      </c>
      <c r="F12" s="30" t="s">
        <v>487</v>
      </c>
      <c r="G12" s="31">
        <v>203.7</v>
      </c>
      <c r="H12" s="30" t="s">
        <v>483</v>
      </c>
      <c r="I12" s="31">
        <v>10.3</v>
      </c>
      <c r="J12" s="38" t="s">
        <v>512</v>
      </c>
      <c r="K12" s="38" t="s">
        <v>512</v>
      </c>
      <c r="L12" s="39" t="s">
        <v>512</v>
      </c>
      <c r="M12" s="40">
        <v>0</v>
      </c>
      <c r="N12" s="34">
        <v>0</v>
      </c>
      <c r="O12" s="40">
        <f t="shared" si="2"/>
        <v>0</v>
      </c>
      <c r="P12" s="34">
        <v>0</v>
      </c>
      <c r="Q12" s="34"/>
      <c r="R12" s="40">
        <f t="shared" si="3"/>
        <v>0</v>
      </c>
      <c r="S12" s="40">
        <v>0</v>
      </c>
      <c r="T12" s="34">
        <v>0</v>
      </c>
      <c r="U12" s="40">
        <v>0</v>
      </c>
      <c r="V12" s="34">
        <v>0</v>
      </c>
      <c r="W12" s="40">
        <v>0</v>
      </c>
      <c r="X12" s="34">
        <f t="shared" si="4"/>
        <v>0</v>
      </c>
      <c r="Y12" s="34">
        <v>0</v>
      </c>
      <c r="Z12" s="41" t="s">
        <v>512</v>
      </c>
      <c r="AA12" s="40">
        <f t="shared" si="1"/>
        <v>0</v>
      </c>
    </row>
    <row r="13" spans="1:27" x14ac:dyDescent="0.35">
      <c r="A13" s="29">
        <v>128</v>
      </c>
      <c r="B13" s="30" t="s">
        <v>488</v>
      </c>
      <c r="C13" s="30" t="s">
        <v>467</v>
      </c>
      <c r="D13" s="30" t="s">
        <v>489</v>
      </c>
      <c r="E13" s="31">
        <v>285</v>
      </c>
      <c r="F13" s="30" t="s">
        <v>469</v>
      </c>
      <c r="G13" s="31">
        <v>288.39999999999998</v>
      </c>
      <c r="H13" s="30" t="s">
        <v>490</v>
      </c>
      <c r="I13" s="31">
        <v>3.4</v>
      </c>
      <c r="J13" s="32" t="s">
        <v>470</v>
      </c>
      <c r="K13" s="32" t="s">
        <v>491</v>
      </c>
      <c r="L13" s="33">
        <v>3.4</v>
      </c>
      <c r="M13" s="34">
        <v>1</v>
      </c>
      <c r="N13" s="34">
        <v>0</v>
      </c>
      <c r="O13" s="34">
        <f t="shared" si="2"/>
        <v>1</v>
      </c>
      <c r="P13" s="34">
        <v>0</v>
      </c>
      <c r="Q13" s="34"/>
      <c r="R13" s="34">
        <f t="shared" si="3"/>
        <v>1</v>
      </c>
      <c r="S13" s="34">
        <v>1.84</v>
      </c>
      <c r="T13" s="36">
        <v>-0.06</v>
      </c>
      <c r="U13" s="34">
        <v>1.79</v>
      </c>
      <c r="V13" s="34">
        <v>0</v>
      </c>
      <c r="W13" s="34">
        <f>'[1]Figure 31'!Q19/1000-'[1]OEA - Springfield line'!V13</f>
        <v>5.3999999999999999E-2</v>
      </c>
      <c r="X13" s="34">
        <f t="shared" si="4"/>
        <v>2.0357999999999999E-3</v>
      </c>
      <c r="Y13" s="34">
        <v>0</v>
      </c>
      <c r="Z13" s="35">
        <f t="shared" si="0"/>
        <v>3.0167597765363128E-2</v>
      </c>
      <c r="AA13" s="34">
        <f t="shared" si="1"/>
        <v>1.7820358000000001</v>
      </c>
    </row>
    <row r="14" spans="1:27" x14ac:dyDescent="0.3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x14ac:dyDescent="0.3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 t="s">
        <v>492</v>
      </c>
      <c r="M15" s="13" t="s">
        <v>493</v>
      </c>
      <c r="N15" s="13" t="s">
        <v>494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x14ac:dyDescent="0.3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 t="s">
        <v>495</v>
      </c>
      <c r="M16" s="4" t="s">
        <v>17</v>
      </c>
      <c r="N16" s="13" t="s">
        <v>496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36" x14ac:dyDescent="0.3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 t="s">
        <v>495</v>
      </c>
      <c r="M17" s="5" t="s">
        <v>18</v>
      </c>
      <c r="N17" s="13" t="s">
        <v>496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24" x14ac:dyDescent="0.3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 t="s">
        <v>495</v>
      </c>
      <c r="M18" s="6" t="s">
        <v>19</v>
      </c>
      <c r="N18" s="13" t="s">
        <v>496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48" x14ac:dyDescent="0.3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 t="s">
        <v>495</v>
      </c>
      <c r="M19" s="5" t="s">
        <v>20</v>
      </c>
      <c r="N19" s="13" t="s">
        <v>496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36" x14ac:dyDescent="0.3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 t="s">
        <v>495</v>
      </c>
      <c r="M20" s="5" t="s">
        <v>21</v>
      </c>
      <c r="N20" s="13" t="s">
        <v>497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36" x14ac:dyDescent="0.3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 t="s">
        <v>495</v>
      </c>
      <c r="M21" s="5" t="s">
        <v>22</v>
      </c>
      <c r="N21" s="13" t="s">
        <v>498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x14ac:dyDescent="0.3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 t="s">
        <v>499</v>
      </c>
      <c r="M22" s="7" t="s">
        <v>17</v>
      </c>
      <c r="N22" s="13" t="s">
        <v>496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36" x14ac:dyDescent="0.3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 t="s">
        <v>499</v>
      </c>
      <c r="M23" s="8" t="s">
        <v>18</v>
      </c>
      <c r="N23" s="13" t="s">
        <v>496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ht="24" x14ac:dyDescent="0.3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 t="s">
        <v>499</v>
      </c>
      <c r="M24" s="9" t="s">
        <v>19</v>
      </c>
      <c r="N24" s="13" t="s">
        <v>496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48" x14ac:dyDescent="0.3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 t="s">
        <v>499</v>
      </c>
      <c r="M25" s="8" t="s">
        <v>20</v>
      </c>
      <c r="N25" s="13" t="s">
        <v>496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ht="36" x14ac:dyDescent="0.3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 t="s">
        <v>499</v>
      </c>
      <c r="M26" s="8" t="s">
        <v>21</v>
      </c>
      <c r="N26" s="13" t="s">
        <v>497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ht="24" x14ac:dyDescent="0.3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 t="s">
        <v>499</v>
      </c>
      <c r="M27" s="8" t="s">
        <v>23</v>
      </c>
      <c r="N27" s="13" t="s">
        <v>500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 ht="48" x14ac:dyDescent="0.3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 t="s">
        <v>499</v>
      </c>
      <c r="M28" s="8" t="s">
        <v>24</v>
      </c>
      <c r="N28" s="13" t="s">
        <v>501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ht="48" x14ac:dyDescent="0.3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 t="s">
        <v>499</v>
      </c>
      <c r="M29" s="7" t="s">
        <v>25</v>
      </c>
      <c r="N29" s="13" t="s">
        <v>502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ht="24" x14ac:dyDescent="0.3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 t="s">
        <v>499</v>
      </c>
      <c r="M30" s="8" t="s">
        <v>26</v>
      </c>
      <c r="N30" s="13" t="s">
        <v>503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27" ht="48" x14ac:dyDescent="0.3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37" t="s">
        <v>3</v>
      </c>
      <c r="M31" s="10" t="s">
        <v>27</v>
      </c>
      <c r="N31" s="13" t="s">
        <v>504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27" ht="72" x14ac:dyDescent="0.3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37" t="s">
        <v>3</v>
      </c>
      <c r="M32" s="10" t="s">
        <v>28</v>
      </c>
      <c r="N32" s="13" t="s">
        <v>505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27" ht="43.5" x14ac:dyDescent="0.3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37" t="s">
        <v>3</v>
      </c>
      <c r="M33" s="43" t="s">
        <v>29</v>
      </c>
      <c r="N33" s="13" t="s">
        <v>506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27" x14ac:dyDescent="0.3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37"/>
      <c r="M34" s="44"/>
      <c r="N34" s="13" t="s">
        <v>507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27" ht="43.5" x14ac:dyDescent="0.3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37" t="s">
        <v>3</v>
      </c>
      <c r="M35" s="11" t="s">
        <v>22</v>
      </c>
      <c r="N35" s="13" t="s">
        <v>508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 ht="48" x14ac:dyDescent="0.3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37" t="s">
        <v>3</v>
      </c>
      <c r="M36" s="12" t="s">
        <v>30</v>
      </c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7" ht="48" x14ac:dyDescent="0.3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37" t="s">
        <v>3</v>
      </c>
      <c r="M37" s="12" t="s">
        <v>31</v>
      </c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1:27" ht="43.5" x14ac:dyDescent="0.3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37" t="s">
        <v>3</v>
      </c>
      <c r="M38" s="12" t="s">
        <v>32</v>
      </c>
      <c r="N38" s="13" t="s">
        <v>509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</sheetData>
  <mergeCells count="4">
    <mergeCell ref="M33:M34"/>
    <mergeCell ref="A1:L1"/>
    <mergeCell ref="M1:R1"/>
    <mergeCell ref="S1:AA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72189-AFB1-4467-8673-BB373B1B5B78}">
  <dimension ref="A1:AD183"/>
  <sheetViews>
    <sheetView topLeftCell="B142" workbookViewId="0">
      <selection activeCell="AE1" sqref="AE1:AK1048576"/>
    </sheetView>
  </sheetViews>
  <sheetFormatPr defaultColWidth="9.1796875" defaultRowHeight="13" x14ac:dyDescent="0.35"/>
  <cols>
    <col min="1" max="2" width="9.26953125" style="14" customWidth="1"/>
    <col min="3" max="3" width="9.1796875" style="14"/>
    <col min="4" max="4" width="7.26953125" style="14" customWidth="1"/>
    <col min="5" max="8" width="9.1796875" style="14"/>
    <col min="9" max="9" width="9.26953125" style="14" bestFit="1" customWidth="1"/>
    <col min="10" max="11" width="9.1796875" style="14"/>
    <col min="12" max="18" width="9.26953125" style="14" bestFit="1" customWidth="1"/>
    <col min="19" max="19" width="10.1796875" style="14" customWidth="1"/>
    <col min="20" max="20" width="12.26953125" style="14" customWidth="1"/>
    <col min="21" max="21" width="10.81640625" style="14" bestFit="1" customWidth="1"/>
    <col min="22" max="22" width="9.26953125" style="14" bestFit="1" customWidth="1"/>
    <col min="23" max="23" width="10.81640625" style="14" bestFit="1" customWidth="1"/>
    <col min="24" max="25" width="9.26953125" style="14" bestFit="1" customWidth="1"/>
    <col min="26" max="26" width="10" style="14" bestFit="1" customWidth="1"/>
    <col min="27" max="27" width="9.26953125" style="14" bestFit="1" customWidth="1"/>
    <col min="28" max="29" width="10.453125" style="14" customWidth="1"/>
    <col min="30" max="30" width="10.81640625" style="14" bestFit="1" customWidth="1"/>
    <col min="31" max="16384" width="9.1796875" style="14"/>
  </cols>
  <sheetData>
    <row r="1" spans="1:30" s="16" customFormat="1" x14ac:dyDescent="0.3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  <c r="M1" s="55" t="s">
        <v>1</v>
      </c>
      <c r="N1" s="55"/>
      <c r="O1" s="55"/>
      <c r="P1" s="55"/>
      <c r="Q1" s="55"/>
      <c r="R1" s="55"/>
      <c r="S1" s="55"/>
      <c r="T1" s="56"/>
      <c r="U1" s="57" t="s">
        <v>2</v>
      </c>
      <c r="V1" s="58"/>
      <c r="W1" s="58"/>
      <c r="X1" s="58"/>
      <c r="Y1" s="58"/>
      <c r="Z1" s="58"/>
      <c r="AA1" s="58"/>
      <c r="AB1" s="58"/>
      <c r="AC1" s="58"/>
      <c r="AD1" s="59"/>
    </row>
    <row r="2" spans="1:30" s="20" customFormat="1" ht="65" x14ac:dyDescent="0.3">
      <c r="A2" s="17" t="s">
        <v>5</v>
      </c>
      <c r="B2" s="17" t="s">
        <v>6</v>
      </c>
      <c r="C2" s="17" t="s">
        <v>7</v>
      </c>
      <c r="D2" s="17" t="s">
        <v>8</v>
      </c>
      <c r="E2" s="17" t="s">
        <v>9</v>
      </c>
      <c r="F2" s="17" t="s">
        <v>10</v>
      </c>
      <c r="G2" s="17" t="s">
        <v>11</v>
      </c>
      <c r="H2" s="17" t="s">
        <v>12</v>
      </c>
      <c r="I2" s="17" t="s">
        <v>13</v>
      </c>
      <c r="J2" s="17" t="s">
        <v>14</v>
      </c>
      <c r="K2" s="17" t="s">
        <v>15</v>
      </c>
      <c r="L2" s="17" t="s">
        <v>16</v>
      </c>
      <c r="M2" s="18" t="s">
        <v>17</v>
      </c>
      <c r="N2" s="18" t="s">
        <v>18</v>
      </c>
      <c r="O2" s="18" t="s">
        <v>436</v>
      </c>
      <c r="P2" s="18" t="s">
        <v>20</v>
      </c>
      <c r="Q2" s="18" t="s">
        <v>21</v>
      </c>
      <c r="R2" s="18" t="s">
        <v>22</v>
      </c>
      <c r="S2" s="18" t="s">
        <v>437</v>
      </c>
      <c r="T2" s="18" t="s">
        <v>438</v>
      </c>
      <c r="U2" s="19" t="s">
        <v>17</v>
      </c>
      <c r="V2" s="19" t="s">
        <v>18</v>
      </c>
      <c r="W2" s="19" t="s">
        <v>436</v>
      </c>
      <c r="X2" s="19" t="s">
        <v>20</v>
      </c>
      <c r="Y2" s="19" t="s">
        <v>21</v>
      </c>
      <c r="Z2" s="19" t="s">
        <v>23</v>
      </c>
      <c r="AA2" s="19" t="s">
        <v>24</v>
      </c>
      <c r="AB2" s="19" t="s">
        <v>510</v>
      </c>
      <c r="AC2" s="19" t="s">
        <v>511</v>
      </c>
      <c r="AD2" s="19" t="s">
        <v>26</v>
      </c>
    </row>
    <row r="3" spans="1:30" x14ac:dyDescent="0.35">
      <c r="A3" s="14" t="s">
        <v>33</v>
      </c>
      <c r="C3" s="14" t="s">
        <v>34</v>
      </c>
      <c r="F3" s="14" t="s">
        <v>35</v>
      </c>
      <c r="H3" s="14" t="s">
        <v>36</v>
      </c>
      <c r="I3" s="21">
        <v>8.9</v>
      </c>
      <c r="J3" s="14" t="s">
        <v>35</v>
      </c>
      <c r="K3" s="14" t="s">
        <v>36</v>
      </c>
      <c r="L3" s="14">
        <v>8.9</v>
      </c>
      <c r="M3" s="22">
        <v>5.1100000000000003</v>
      </c>
      <c r="N3" s="23">
        <v>0</v>
      </c>
      <c r="O3" s="22">
        <v>5.1100000000000003</v>
      </c>
      <c r="P3" s="23">
        <v>0</v>
      </c>
      <c r="Q3" s="24">
        <v>0</v>
      </c>
      <c r="R3" s="22">
        <v>5.1100000000000003</v>
      </c>
      <c r="S3" s="22">
        <v>0</v>
      </c>
      <c r="T3" s="15"/>
      <c r="U3" s="25">
        <v>6934758</v>
      </c>
      <c r="V3" s="26">
        <v>0</v>
      </c>
      <c r="W3" s="25">
        <v>6934758</v>
      </c>
      <c r="X3" s="26">
        <v>0</v>
      </c>
      <c r="Y3" s="25">
        <v>1403894</v>
      </c>
      <c r="Z3" s="25">
        <v>314036.17500952218</v>
      </c>
      <c r="AA3" s="25">
        <v>1403894</v>
      </c>
      <c r="AB3" s="27">
        <v>0.20244311337180043</v>
      </c>
      <c r="AC3" s="27">
        <f>Y3/(Z3+W3)</f>
        <v>0.19367276351147819</v>
      </c>
      <c r="AD3" s="25">
        <v>8652688.1750095226</v>
      </c>
    </row>
    <row r="4" spans="1:30" x14ac:dyDescent="0.35">
      <c r="A4" s="14" t="s">
        <v>37</v>
      </c>
      <c r="C4" s="14" t="s">
        <v>34</v>
      </c>
      <c r="F4" s="14" t="s">
        <v>36</v>
      </c>
      <c r="H4" s="14" t="s">
        <v>38</v>
      </c>
      <c r="I4" s="21">
        <v>14.6</v>
      </c>
      <c r="J4" s="14" t="s">
        <v>36</v>
      </c>
      <c r="K4" s="14" t="s">
        <v>38</v>
      </c>
      <c r="L4" s="14">
        <v>14.6</v>
      </c>
      <c r="M4" s="22">
        <v>5.1100000000000003</v>
      </c>
      <c r="N4" s="23">
        <v>0</v>
      </c>
      <c r="O4" s="22">
        <v>5.1100000000000003</v>
      </c>
      <c r="P4" s="23">
        <v>0</v>
      </c>
      <c r="Q4" s="24">
        <v>0</v>
      </c>
      <c r="R4" s="22">
        <v>5.1100000000000003</v>
      </c>
      <c r="S4" s="22">
        <v>0</v>
      </c>
      <c r="T4" s="15"/>
      <c r="U4" s="25">
        <v>6871881</v>
      </c>
      <c r="V4" s="26">
        <v>0</v>
      </c>
      <c r="W4" s="25">
        <v>6871881</v>
      </c>
      <c r="X4" s="26">
        <v>0</v>
      </c>
      <c r="Y4" s="25">
        <v>1404051</v>
      </c>
      <c r="Z4" s="25">
        <v>311674.12069947331</v>
      </c>
      <c r="AA4" s="25">
        <v>1404051</v>
      </c>
      <c r="AB4" s="27">
        <v>0.20431829363750623</v>
      </c>
      <c r="AC4" s="27">
        <f t="shared" ref="AC4:AC67" si="0">Y4/(Z4+W4)</f>
        <v>0.19545350128298108</v>
      </c>
      <c r="AD4" s="25">
        <v>8587606.1206994727</v>
      </c>
    </row>
    <row r="5" spans="1:30" x14ac:dyDescent="0.35">
      <c r="A5" s="14" t="s">
        <v>39</v>
      </c>
      <c r="C5" s="14" t="s">
        <v>34</v>
      </c>
      <c r="F5" s="14" t="s">
        <v>38</v>
      </c>
      <c r="H5" s="14" t="s">
        <v>40</v>
      </c>
      <c r="I5" s="21">
        <v>19.600000000000001</v>
      </c>
      <c r="J5" s="14" t="s">
        <v>38</v>
      </c>
      <c r="K5" s="14" t="s">
        <v>40</v>
      </c>
      <c r="L5" s="14">
        <v>19.600000000000001</v>
      </c>
      <c r="M5" s="22">
        <v>3.14</v>
      </c>
      <c r="N5" s="23">
        <v>0</v>
      </c>
      <c r="O5" s="22">
        <v>3.14</v>
      </c>
      <c r="P5" s="23">
        <v>0</v>
      </c>
      <c r="Q5" s="24">
        <v>0</v>
      </c>
      <c r="R5" s="22">
        <v>3.14</v>
      </c>
      <c r="S5" s="22">
        <v>0</v>
      </c>
      <c r="T5" s="15"/>
      <c r="U5" s="25">
        <v>6687490.9999999991</v>
      </c>
      <c r="V5" s="26">
        <v>0</v>
      </c>
      <c r="W5" s="25">
        <v>6687490.9999999991</v>
      </c>
      <c r="X5" s="26">
        <v>0</v>
      </c>
      <c r="Y5" s="25">
        <v>1404982.0000000009</v>
      </c>
      <c r="Z5" s="25">
        <v>304764.99886166648</v>
      </c>
      <c r="AA5" s="25">
        <v>1404982.0000000009</v>
      </c>
      <c r="AB5" s="27">
        <v>0.21009104909449614</v>
      </c>
      <c r="AC5" s="27">
        <f t="shared" si="0"/>
        <v>0.2009340047373453</v>
      </c>
      <c r="AD5" s="25">
        <v>8397237.9988616668</v>
      </c>
    </row>
    <row r="6" spans="1:30" x14ac:dyDescent="0.35">
      <c r="A6" s="14" t="s">
        <v>41</v>
      </c>
      <c r="C6" s="14" t="s">
        <v>34</v>
      </c>
      <c r="F6" s="14" t="s">
        <v>40</v>
      </c>
      <c r="H6" s="14" t="s">
        <v>42</v>
      </c>
      <c r="I6" s="21">
        <v>11.4</v>
      </c>
      <c r="J6" s="14" t="s">
        <v>40</v>
      </c>
      <c r="K6" s="14" t="s">
        <v>42</v>
      </c>
      <c r="L6" s="14">
        <v>11.4</v>
      </c>
      <c r="M6" s="22">
        <v>1.71</v>
      </c>
      <c r="N6" s="23">
        <v>0</v>
      </c>
      <c r="O6" s="22">
        <v>1.71</v>
      </c>
      <c r="P6" s="23">
        <v>0</v>
      </c>
      <c r="Q6" s="24">
        <v>0</v>
      </c>
      <c r="R6" s="22">
        <v>1.71</v>
      </c>
      <c r="S6" s="22">
        <v>0</v>
      </c>
      <c r="T6" s="15"/>
      <c r="U6" s="25">
        <v>1598083</v>
      </c>
      <c r="V6" s="26">
        <v>0</v>
      </c>
      <c r="W6" s="25">
        <v>1598083</v>
      </c>
      <c r="X6" s="26">
        <v>0</v>
      </c>
      <c r="Y6" s="25">
        <v>1409734</v>
      </c>
      <c r="Z6" s="25">
        <v>113275.30466658351</v>
      </c>
      <c r="AA6" s="25">
        <v>1409734</v>
      </c>
      <c r="AB6" s="27">
        <v>0.88214066478399433</v>
      </c>
      <c r="AC6" s="27">
        <f t="shared" si="0"/>
        <v>0.82375151723393913</v>
      </c>
      <c r="AD6" s="25">
        <v>3121092.3046665834</v>
      </c>
    </row>
    <row r="7" spans="1:30" x14ac:dyDescent="0.35">
      <c r="A7" s="14" t="s">
        <v>43</v>
      </c>
      <c r="C7" s="14" t="s">
        <v>34</v>
      </c>
      <c r="F7" s="14" t="s">
        <v>42</v>
      </c>
      <c r="H7" s="14" t="s">
        <v>44</v>
      </c>
      <c r="I7" s="21">
        <v>4.2</v>
      </c>
      <c r="J7" s="14" t="s">
        <v>42</v>
      </c>
      <c r="K7" s="14" t="s">
        <v>44</v>
      </c>
      <c r="L7" s="14">
        <v>4.2</v>
      </c>
      <c r="M7" s="22">
        <v>1.71</v>
      </c>
      <c r="N7" s="23">
        <v>0</v>
      </c>
      <c r="O7" s="22">
        <v>1.71</v>
      </c>
      <c r="P7" s="23">
        <v>0</v>
      </c>
      <c r="Q7" s="24">
        <v>0</v>
      </c>
      <c r="R7" s="22">
        <v>1.71</v>
      </c>
      <c r="S7" s="22">
        <v>0</v>
      </c>
      <c r="T7" s="15"/>
      <c r="U7" s="25">
        <v>1595164</v>
      </c>
      <c r="V7" s="26">
        <v>0</v>
      </c>
      <c r="W7" s="25">
        <v>1595164</v>
      </c>
      <c r="X7" s="26">
        <v>0</v>
      </c>
      <c r="Y7" s="25">
        <v>1409734</v>
      </c>
      <c r="Z7" s="25">
        <v>113165.37423719843</v>
      </c>
      <c r="AA7" s="25">
        <v>1409734</v>
      </c>
      <c r="AB7" s="27">
        <v>0.88375489918277994</v>
      </c>
      <c r="AC7" s="27">
        <f t="shared" si="0"/>
        <v>0.82521205878665704</v>
      </c>
      <c r="AD7" s="25">
        <v>3118063.3742371984</v>
      </c>
    </row>
    <row r="8" spans="1:30" x14ac:dyDescent="0.35">
      <c r="A8" s="14" t="s">
        <v>45</v>
      </c>
      <c r="C8" s="14" t="s">
        <v>34</v>
      </c>
      <c r="F8" s="14" t="s">
        <v>44</v>
      </c>
      <c r="H8" s="14" t="s">
        <v>46</v>
      </c>
      <c r="I8" s="21">
        <v>11.4</v>
      </c>
      <c r="J8" s="14" t="s">
        <v>44</v>
      </c>
      <c r="K8" s="14" t="s">
        <v>46</v>
      </c>
      <c r="L8" s="14">
        <v>11.4</v>
      </c>
      <c r="M8" s="22">
        <v>1.71</v>
      </c>
      <c r="N8" s="23">
        <v>0</v>
      </c>
      <c r="O8" s="22">
        <v>1.71</v>
      </c>
      <c r="P8" s="23">
        <v>0</v>
      </c>
      <c r="Q8" s="24">
        <v>0</v>
      </c>
      <c r="R8" s="22">
        <v>1.71</v>
      </c>
      <c r="S8" s="22">
        <v>0</v>
      </c>
      <c r="T8" s="15"/>
      <c r="U8" s="25">
        <v>1581818</v>
      </c>
      <c r="V8" s="26">
        <v>0</v>
      </c>
      <c r="W8" s="25">
        <v>1581818</v>
      </c>
      <c r="X8" s="26">
        <v>0</v>
      </c>
      <c r="Y8" s="25">
        <v>1409734</v>
      </c>
      <c r="Z8" s="25">
        <v>112662.75981082866</v>
      </c>
      <c r="AA8" s="25">
        <v>1409734</v>
      </c>
      <c r="AB8" s="27">
        <v>0.89121125186336225</v>
      </c>
      <c r="AC8" s="27">
        <f t="shared" si="0"/>
        <v>0.83195633343006048</v>
      </c>
      <c r="AD8" s="25">
        <v>3104214.7598108286</v>
      </c>
    </row>
    <row r="9" spans="1:30" x14ac:dyDescent="0.35">
      <c r="A9" s="14" t="s">
        <v>47</v>
      </c>
      <c r="C9" s="14" t="s">
        <v>48</v>
      </c>
      <c r="F9" s="14" t="s">
        <v>49</v>
      </c>
      <c r="H9" s="14" t="s">
        <v>50</v>
      </c>
      <c r="I9" s="21">
        <v>29.05</v>
      </c>
      <c r="J9" s="14" t="s">
        <v>49</v>
      </c>
      <c r="K9" s="14" t="s">
        <v>50</v>
      </c>
      <c r="L9" s="14">
        <v>29.05</v>
      </c>
      <c r="M9" s="22">
        <v>2.2999999999999998</v>
      </c>
      <c r="N9" s="23">
        <v>0</v>
      </c>
      <c r="O9" s="22">
        <v>2.2999999999999998</v>
      </c>
      <c r="P9" s="23">
        <v>0</v>
      </c>
      <c r="Q9" s="24">
        <v>2</v>
      </c>
      <c r="R9" s="22">
        <v>4.3</v>
      </c>
      <c r="S9" s="22">
        <v>0</v>
      </c>
      <c r="T9" s="15"/>
      <c r="U9" s="25">
        <v>1690088</v>
      </c>
      <c r="V9" s="26">
        <v>0</v>
      </c>
      <c r="W9" s="25">
        <v>1690088</v>
      </c>
      <c r="X9" s="26">
        <v>0</v>
      </c>
      <c r="Y9" s="25">
        <v>4441686</v>
      </c>
      <c r="Z9" s="25">
        <v>230924.47711966367</v>
      </c>
      <c r="AA9" s="25">
        <v>4441686</v>
      </c>
      <c r="AB9" s="27">
        <v>2.628079721292619</v>
      </c>
      <c r="AC9" s="27">
        <f t="shared" si="0"/>
        <v>2.3121588500350581</v>
      </c>
      <c r="AD9" s="25">
        <v>6362698.4771196637</v>
      </c>
    </row>
    <row r="10" spans="1:30" x14ac:dyDescent="0.35">
      <c r="A10" s="14" t="s">
        <v>51</v>
      </c>
      <c r="C10" s="14" t="s">
        <v>48</v>
      </c>
      <c r="F10" s="14" t="s">
        <v>50</v>
      </c>
      <c r="H10" s="14" t="s">
        <v>52</v>
      </c>
      <c r="I10" s="21">
        <v>38.6</v>
      </c>
      <c r="J10" s="14" t="s">
        <v>50</v>
      </c>
      <c r="K10" s="14" t="s">
        <v>52</v>
      </c>
      <c r="L10" s="14">
        <v>38.6</v>
      </c>
      <c r="M10" s="22">
        <v>2</v>
      </c>
      <c r="N10" s="23">
        <v>0</v>
      </c>
      <c r="O10" s="22">
        <v>2</v>
      </c>
      <c r="P10" s="23">
        <v>0</v>
      </c>
      <c r="Q10" s="24">
        <v>2</v>
      </c>
      <c r="R10" s="22">
        <v>4</v>
      </c>
      <c r="S10" s="22">
        <v>0</v>
      </c>
      <c r="T10" s="15"/>
      <c r="U10" s="25">
        <v>878507.99999999988</v>
      </c>
      <c r="V10" s="26">
        <v>0</v>
      </c>
      <c r="W10" s="25">
        <v>878507.99999999988</v>
      </c>
      <c r="X10" s="26">
        <v>0</v>
      </c>
      <c r="Y10" s="25">
        <v>4441320</v>
      </c>
      <c r="Z10" s="25">
        <v>200346.34336923476</v>
      </c>
      <c r="AA10" s="25">
        <v>4441320</v>
      </c>
      <c r="AB10" s="27">
        <v>5.0555259599229609</v>
      </c>
      <c r="AC10" s="27">
        <f t="shared" si="0"/>
        <v>4.116700300922802</v>
      </c>
      <c r="AD10" s="25">
        <v>5520174.3433692344</v>
      </c>
    </row>
    <row r="11" spans="1:30" x14ac:dyDescent="0.35">
      <c r="A11" s="14" t="s">
        <v>53</v>
      </c>
      <c r="C11" s="14" t="s">
        <v>48</v>
      </c>
      <c r="F11" s="14" t="s">
        <v>52</v>
      </c>
      <c r="H11" s="14" t="s">
        <v>54</v>
      </c>
      <c r="I11" s="21">
        <v>21.7</v>
      </c>
      <c r="J11" s="14" t="s">
        <v>52</v>
      </c>
      <c r="K11" s="14" t="s">
        <v>54</v>
      </c>
      <c r="L11" s="14">
        <v>21.7</v>
      </c>
      <c r="M11" s="22">
        <v>2</v>
      </c>
      <c r="N11" s="23">
        <v>0</v>
      </c>
      <c r="O11" s="22">
        <v>2</v>
      </c>
      <c r="P11" s="23">
        <v>0</v>
      </c>
      <c r="Q11" s="24">
        <v>2</v>
      </c>
      <c r="R11" s="22">
        <v>4</v>
      </c>
      <c r="S11" s="22">
        <v>0</v>
      </c>
      <c r="T11" s="15"/>
      <c r="U11" s="25">
        <v>885332</v>
      </c>
      <c r="V11" s="26">
        <v>0</v>
      </c>
      <c r="W11" s="25">
        <v>885332</v>
      </c>
      <c r="X11" s="26">
        <v>0</v>
      </c>
      <c r="Y11" s="25">
        <v>4423122</v>
      </c>
      <c r="Z11" s="25">
        <v>199917.99506371029</v>
      </c>
      <c r="AA11" s="25">
        <v>4423122</v>
      </c>
      <c r="AB11" s="27">
        <v>4.9960037590418054</v>
      </c>
      <c r="AC11" s="27">
        <f t="shared" si="0"/>
        <v>4.0756710620766583</v>
      </c>
      <c r="AD11" s="25">
        <v>5508371.99506371</v>
      </c>
    </row>
    <row r="12" spans="1:30" x14ac:dyDescent="0.35">
      <c r="A12" s="14" t="s">
        <v>55</v>
      </c>
      <c r="C12" s="14" t="s">
        <v>48</v>
      </c>
      <c r="F12" s="14" t="s">
        <v>54</v>
      </c>
      <c r="H12" s="14" t="s">
        <v>56</v>
      </c>
      <c r="I12" s="21">
        <v>25</v>
      </c>
      <c r="J12" s="14" t="s">
        <v>54</v>
      </c>
      <c r="K12" s="14" t="s">
        <v>56</v>
      </c>
      <c r="L12" s="14">
        <v>25</v>
      </c>
      <c r="M12" s="22">
        <v>0.28999999999999998</v>
      </c>
      <c r="N12" s="23">
        <v>0</v>
      </c>
      <c r="O12" s="22">
        <v>0.28999999999999998</v>
      </c>
      <c r="P12" s="23">
        <v>0</v>
      </c>
      <c r="Q12" s="24">
        <v>2</v>
      </c>
      <c r="R12" s="22">
        <v>2.29</v>
      </c>
      <c r="S12" s="22">
        <v>0</v>
      </c>
      <c r="T12" s="15"/>
      <c r="U12" s="25">
        <v>259860</v>
      </c>
      <c r="V12" s="26">
        <v>0</v>
      </c>
      <c r="W12" s="25">
        <v>259860</v>
      </c>
      <c r="X12" s="26">
        <v>0</v>
      </c>
      <c r="Y12" s="25">
        <v>4433372</v>
      </c>
      <c r="Z12" s="25">
        <v>176748.54709277826</v>
      </c>
      <c r="AA12" s="25">
        <v>4433372</v>
      </c>
      <c r="AB12" s="27">
        <v>17.060617255445241</v>
      </c>
      <c r="AC12" s="27">
        <f t="shared" si="0"/>
        <v>10.154111799964189</v>
      </c>
      <c r="AD12" s="25">
        <v>4869980.5470927786</v>
      </c>
    </row>
    <row r="13" spans="1:30" x14ac:dyDescent="0.35">
      <c r="A13" s="14" t="s">
        <v>57</v>
      </c>
      <c r="C13" s="14" t="s">
        <v>58</v>
      </c>
      <c r="F13" s="14" t="s">
        <v>59</v>
      </c>
      <c r="H13" s="14" t="s">
        <v>60</v>
      </c>
      <c r="I13" s="21">
        <v>1</v>
      </c>
      <c r="J13" s="14" t="s">
        <v>59</v>
      </c>
      <c r="K13" s="14" t="s">
        <v>60</v>
      </c>
      <c r="L13" s="14">
        <v>1</v>
      </c>
      <c r="M13" s="22">
        <v>21.36</v>
      </c>
      <c r="N13" s="23">
        <v>0</v>
      </c>
      <c r="O13" s="22">
        <v>21.36</v>
      </c>
      <c r="P13" s="23">
        <v>0</v>
      </c>
      <c r="Q13" s="24">
        <v>2</v>
      </c>
      <c r="R13" s="22">
        <v>23.36</v>
      </c>
      <c r="S13" s="22">
        <v>2</v>
      </c>
      <c r="T13" s="15" t="s">
        <v>61</v>
      </c>
      <c r="U13" s="25">
        <v>55507944</v>
      </c>
      <c r="V13" s="26">
        <v>0</v>
      </c>
      <c r="W13" s="25">
        <v>55507944</v>
      </c>
      <c r="X13" s="26">
        <v>0</v>
      </c>
      <c r="Y13" s="25">
        <v>864443</v>
      </c>
      <c r="Z13" s="25">
        <v>2123001.2704255451</v>
      </c>
      <c r="AA13" s="25">
        <v>864443</v>
      </c>
      <c r="AB13" s="27">
        <v>1.5573320460220972E-2</v>
      </c>
      <c r="AC13" s="27">
        <f t="shared" si="0"/>
        <v>1.4999632505483231E-2</v>
      </c>
      <c r="AD13" s="25">
        <v>58495388.270425543</v>
      </c>
    </row>
    <row r="14" spans="1:30" x14ac:dyDescent="0.35">
      <c r="A14" s="14" t="s">
        <v>62</v>
      </c>
      <c r="C14" s="14" t="s">
        <v>58</v>
      </c>
      <c r="F14" s="14" t="s">
        <v>60</v>
      </c>
      <c r="H14" s="14" t="s">
        <v>63</v>
      </c>
      <c r="I14" s="21">
        <v>3.44</v>
      </c>
      <c r="J14" s="14" t="s">
        <v>60</v>
      </c>
      <c r="K14" s="14" t="s">
        <v>63</v>
      </c>
      <c r="L14" s="14">
        <v>3.44</v>
      </c>
      <c r="M14" s="22">
        <v>6.6</v>
      </c>
      <c r="N14" s="23">
        <v>0</v>
      </c>
      <c r="O14" s="22">
        <v>6.6</v>
      </c>
      <c r="P14" s="23">
        <v>0</v>
      </c>
      <c r="Q14" s="24">
        <v>1.9999999999999991</v>
      </c>
      <c r="R14" s="22">
        <v>8.5999999999999979</v>
      </c>
      <c r="S14" s="22">
        <v>0</v>
      </c>
      <c r="T14" s="15" t="s">
        <v>61</v>
      </c>
      <c r="U14" s="25">
        <v>8547200</v>
      </c>
      <c r="V14" s="26">
        <v>0</v>
      </c>
      <c r="W14" s="25">
        <v>8547200</v>
      </c>
      <c r="X14" s="26">
        <v>0</v>
      </c>
      <c r="Y14" s="25">
        <v>775309</v>
      </c>
      <c r="Z14" s="25">
        <v>351088.52939921769</v>
      </c>
      <c r="AA14" s="25">
        <v>775309</v>
      </c>
      <c r="AB14" s="27">
        <v>9.0709121115687005E-2</v>
      </c>
      <c r="AC14" s="27">
        <f t="shared" si="0"/>
        <v>8.7130125915612019E-2</v>
      </c>
      <c r="AD14" s="25">
        <v>9673597.529399218</v>
      </c>
    </row>
    <row r="15" spans="1:30" x14ac:dyDescent="0.35">
      <c r="A15" s="14" t="s">
        <v>64</v>
      </c>
      <c r="C15" s="14" t="s">
        <v>65</v>
      </c>
      <c r="F15" s="14" t="s">
        <v>66</v>
      </c>
      <c r="H15" s="14" t="s">
        <v>67</v>
      </c>
      <c r="I15" s="21">
        <v>7.8</v>
      </c>
      <c r="J15" s="14" t="s">
        <v>66</v>
      </c>
      <c r="K15" s="14" t="s">
        <v>67</v>
      </c>
      <c r="L15" s="14">
        <v>7.8</v>
      </c>
      <c r="M15" s="22">
        <v>25.55</v>
      </c>
      <c r="N15" s="23">
        <v>0</v>
      </c>
      <c r="O15" s="22">
        <v>25.55</v>
      </c>
      <c r="P15" s="23">
        <v>0</v>
      </c>
      <c r="Q15" s="24">
        <v>2</v>
      </c>
      <c r="R15" s="22">
        <v>27.55</v>
      </c>
      <c r="S15" s="22">
        <v>6</v>
      </c>
      <c r="T15" s="15" t="s">
        <v>68</v>
      </c>
      <c r="U15" s="25">
        <v>49788490</v>
      </c>
      <c r="V15" s="26">
        <v>0</v>
      </c>
      <c r="W15" s="25">
        <v>49788490</v>
      </c>
      <c r="X15" s="26">
        <v>0</v>
      </c>
      <c r="Y15" s="25">
        <v>5635575</v>
      </c>
      <c r="Z15" s="25">
        <v>2087287.1749629474</v>
      </c>
      <c r="AA15" s="25">
        <v>5635575</v>
      </c>
      <c r="AB15" s="27">
        <v>0.11319031768185779</v>
      </c>
      <c r="AC15" s="27">
        <f t="shared" si="0"/>
        <v>0.10863596281155909</v>
      </c>
      <c r="AD15" s="25">
        <v>57511352.174962945</v>
      </c>
    </row>
    <row r="16" spans="1:30" x14ac:dyDescent="0.35">
      <c r="A16" s="14" t="s">
        <v>69</v>
      </c>
      <c r="C16" s="14" t="s">
        <v>65</v>
      </c>
      <c r="F16" s="14" t="s">
        <v>67</v>
      </c>
      <c r="H16" s="14" t="s">
        <v>49</v>
      </c>
      <c r="I16" s="21">
        <v>49.55</v>
      </c>
      <c r="J16" s="14" t="s">
        <v>67</v>
      </c>
      <c r="K16" s="14" t="s">
        <v>49</v>
      </c>
      <c r="L16" s="14">
        <v>49.55</v>
      </c>
      <c r="M16" s="22">
        <v>23.09</v>
      </c>
      <c r="N16" s="23">
        <v>0</v>
      </c>
      <c r="O16" s="22">
        <v>23.09</v>
      </c>
      <c r="P16" s="23">
        <v>0</v>
      </c>
      <c r="Q16" s="24">
        <v>2</v>
      </c>
      <c r="R16" s="22">
        <v>25.09</v>
      </c>
      <c r="S16" s="22">
        <v>6</v>
      </c>
      <c r="T16" s="15" t="s">
        <v>68</v>
      </c>
      <c r="U16" s="25">
        <v>46623737</v>
      </c>
      <c r="V16" s="26">
        <v>0</v>
      </c>
      <c r="W16" s="25">
        <v>46623737</v>
      </c>
      <c r="X16" s="26">
        <v>0</v>
      </c>
      <c r="Y16" s="25">
        <v>4575027</v>
      </c>
      <c r="Z16" s="25">
        <v>1928161.0519032599</v>
      </c>
      <c r="AA16" s="25">
        <v>4575027</v>
      </c>
      <c r="AB16" s="27">
        <v>9.8126561583855881E-2</v>
      </c>
      <c r="AC16" s="27">
        <f t="shared" si="0"/>
        <v>9.4229621983247192E-2</v>
      </c>
      <c r="AD16" s="25">
        <v>53126925.051903263</v>
      </c>
    </row>
    <row r="17" spans="1:30" x14ac:dyDescent="0.35">
      <c r="A17" s="14" t="s">
        <v>70</v>
      </c>
      <c r="C17" s="14" t="s">
        <v>71</v>
      </c>
      <c r="F17" s="14" t="s">
        <v>72</v>
      </c>
      <c r="H17" s="14" t="s">
        <v>73</v>
      </c>
      <c r="I17" s="21">
        <v>1.72</v>
      </c>
      <c r="J17" s="14" t="s">
        <v>72</v>
      </c>
      <c r="K17" s="14" t="s">
        <v>73</v>
      </c>
      <c r="L17" s="14">
        <v>1.72</v>
      </c>
      <c r="M17" s="22">
        <v>11.14</v>
      </c>
      <c r="N17" s="23">
        <v>0</v>
      </c>
      <c r="O17" s="22">
        <v>11.14</v>
      </c>
      <c r="P17" s="23">
        <v>0</v>
      </c>
      <c r="Q17" s="24">
        <v>2</v>
      </c>
      <c r="R17" s="22">
        <v>13.14</v>
      </c>
      <c r="S17" s="22">
        <v>0</v>
      </c>
      <c r="T17" s="15"/>
      <c r="U17" s="25">
        <v>14931994</v>
      </c>
      <c r="V17" s="26">
        <v>0</v>
      </c>
      <c r="W17" s="25">
        <v>14931994</v>
      </c>
      <c r="X17" s="26">
        <v>0</v>
      </c>
      <c r="Y17" s="25">
        <v>4765075</v>
      </c>
      <c r="Z17" s="25">
        <v>741797.62000604335</v>
      </c>
      <c r="AA17" s="25">
        <v>4765075</v>
      </c>
      <c r="AB17" s="27">
        <v>0.31911846468730165</v>
      </c>
      <c r="AC17" s="27">
        <f t="shared" si="0"/>
        <v>0.30401546195866569</v>
      </c>
      <c r="AD17" s="25">
        <v>20438866.620006043</v>
      </c>
    </row>
    <row r="18" spans="1:30" x14ac:dyDescent="0.35">
      <c r="A18" s="14" t="s">
        <v>74</v>
      </c>
      <c r="C18" s="14" t="s">
        <v>65</v>
      </c>
      <c r="F18" s="14" t="s">
        <v>75</v>
      </c>
      <c r="H18" s="14" t="s">
        <v>66</v>
      </c>
      <c r="I18" s="21">
        <v>10.33</v>
      </c>
      <c r="J18" s="14" t="s">
        <v>75</v>
      </c>
      <c r="K18" s="14" t="s">
        <v>66</v>
      </c>
      <c r="L18" s="14">
        <v>10.33</v>
      </c>
      <c r="M18" s="22">
        <v>18</v>
      </c>
      <c r="N18" s="23">
        <v>0</v>
      </c>
      <c r="O18" s="22">
        <v>18</v>
      </c>
      <c r="P18" s="23">
        <v>0</v>
      </c>
      <c r="Q18" s="24">
        <v>0.78000000000000114</v>
      </c>
      <c r="R18" s="22">
        <v>18.78</v>
      </c>
      <c r="S18" s="22">
        <v>6</v>
      </c>
      <c r="T18" s="15" t="s">
        <v>68</v>
      </c>
      <c r="U18" s="25">
        <v>28764384</v>
      </c>
      <c r="V18" s="26">
        <v>0</v>
      </c>
      <c r="W18" s="25">
        <v>28764384</v>
      </c>
      <c r="X18" s="26">
        <v>0</v>
      </c>
      <c r="Y18" s="25">
        <v>2069705</v>
      </c>
      <c r="Z18" s="25">
        <v>1161221.1865254939</v>
      </c>
      <c r="AA18" s="25">
        <v>2069705</v>
      </c>
      <c r="AB18" s="27">
        <v>7.1953739735917857E-2</v>
      </c>
      <c r="AC18" s="27">
        <f t="shared" si="0"/>
        <v>6.9161675665356956E-2</v>
      </c>
      <c r="AD18" s="25">
        <v>31995310.186525494</v>
      </c>
    </row>
    <row r="19" spans="1:30" x14ac:dyDescent="0.35">
      <c r="A19" s="14" t="s">
        <v>76</v>
      </c>
      <c r="C19" s="14" t="s">
        <v>77</v>
      </c>
      <c r="F19" s="14" t="s">
        <v>78</v>
      </c>
      <c r="H19" s="14" t="s">
        <v>79</v>
      </c>
      <c r="I19" s="21">
        <v>0.2</v>
      </c>
      <c r="J19" s="14" t="s">
        <v>78</v>
      </c>
      <c r="K19" s="14" t="s">
        <v>79</v>
      </c>
      <c r="L19" s="14">
        <v>0.2</v>
      </c>
      <c r="M19" s="22">
        <v>14.67</v>
      </c>
      <c r="N19" s="23">
        <v>0</v>
      </c>
      <c r="O19" s="22">
        <v>14.67</v>
      </c>
      <c r="P19" s="23">
        <v>0</v>
      </c>
      <c r="Q19" s="24">
        <v>0</v>
      </c>
      <c r="R19" s="22">
        <v>14.67</v>
      </c>
      <c r="S19" s="22">
        <v>0</v>
      </c>
      <c r="T19" s="15"/>
      <c r="U19" s="25">
        <v>23185027.999999996</v>
      </c>
      <c r="V19" s="26">
        <v>0</v>
      </c>
      <c r="W19" s="25">
        <v>23185027.999999996</v>
      </c>
      <c r="X19" s="26">
        <v>0</v>
      </c>
      <c r="Y19" s="25">
        <v>862495.00000000373</v>
      </c>
      <c r="Z19" s="28">
        <v>905637.04317838291</v>
      </c>
      <c r="AA19" s="25">
        <v>862495.00000000373</v>
      </c>
      <c r="AB19" s="27">
        <v>3.7200515781132718E-2</v>
      </c>
      <c r="AC19" s="27">
        <f t="shared" si="0"/>
        <v>3.5802041930105687E-2</v>
      </c>
      <c r="AD19" s="25">
        <v>24953160.043178383</v>
      </c>
    </row>
    <row r="20" spans="1:30" x14ac:dyDescent="0.35">
      <c r="A20" s="14" t="s">
        <v>80</v>
      </c>
      <c r="C20" s="14" t="s">
        <v>81</v>
      </c>
      <c r="F20" s="14" t="s">
        <v>82</v>
      </c>
      <c r="H20" s="14" t="s">
        <v>83</v>
      </c>
      <c r="I20" s="21">
        <v>21.1</v>
      </c>
      <c r="J20" s="14" t="s">
        <v>82</v>
      </c>
      <c r="K20" s="14" t="s">
        <v>83</v>
      </c>
      <c r="L20" s="14">
        <v>21.1</v>
      </c>
      <c r="M20" s="22">
        <v>18.3</v>
      </c>
      <c r="N20" s="23">
        <v>0</v>
      </c>
      <c r="O20" s="22">
        <v>18.3</v>
      </c>
      <c r="P20" s="23">
        <v>0</v>
      </c>
      <c r="Q20" s="24">
        <v>0</v>
      </c>
      <c r="R20" s="22">
        <v>18.3</v>
      </c>
      <c r="S20" s="22">
        <v>2</v>
      </c>
      <c r="T20" s="15" t="s">
        <v>84</v>
      </c>
      <c r="U20" s="25">
        <v>23151686</v>
      </c>
      <c r="V20" s="26">
        <v>0</v>
      </c>
      <c r="W20" s="25">
        <v>23151686</v>
      </c>
      <c r="X20" s="26">
        <v>0</v>
      </c>
      <c r="Y20" s="25">
        <v>3021939</v>
      </c>
      <c r="Z20" s="28">
        <v>985706.69229674106</v>
      </c>
      <c r="AA20" s="25">
        <v>3021939</v>
      </c>
      <c r="AB20" s="27">
        <v>0.13052781555520407</v>
      </c>
      <c r="AC20" s="27">
        <f t="shared" si="0"/>
        <v>0.12519740796048898</v>
      </c>
      <c r="AD20" s="25">
        <v>27159331.69229674</v>
      </c>
    </row>
    <row r="21" spans="1:30" x14ac:dyDescent="0.35">
      <c r="A21" s="14" t="s">
        <v>85</v>
      </c>
      <c r="C21" s="14" t="s">
        <v>81</v>
      </c>
      <c r="F21" s="14" t="s">
        <v>83</v>
      </c>
      <c r="H21" s="14" t="s">
        <v>86</v>
      </c>
      <c r="I21" s="21">
        <v>8.8000000000000007</v>
      </c>
      <c r="J21" s="14" t="s">
        <v>83</v>
      </c>
      <c r="K21" s="14" t="s">
        <v>86</v>
      </c>
      <c r="L21" s="14">
        <v>8.8000000000000007</v>
      </c>
      <c r="M21" s="22">
        <v>19.05</v>
      </c>
      <c r="N21" s="23">
        <v>0</v>
      </c>
      <c r="O21" s="22">
        <v>19.05</v>
      </c>
      <c r="P21" s="23">
        <v>0</v>
      </c>
      <c r="Q21" s="24">
        <v>0</v>
      </c>
      <c r="R21" s="22">
        <v>19.05</v>
      </c>
      <c r="S21" s="22">
        <v>2</v>
      </c>
      <c r="T21" s="15" t="s">
        <v>84</v>
      </c>
      <c r="U21" s="25">
        <v>46308713.999999993</v>
      </c>
      <c r="V21" s="26">
        <v>0</v>
      </c>
      <c r="W21" s="25">
        <v>46308713.999999993</v>
      </c>
      <c r="X21" s="26">
        <v>0</v>
      </c>
      <c r="Y21" s="25">
        <v>3021939.0000000075</v>
      </c>
      <c r="Z21" s="28">
        <v>1857807.4224517355</v>
      </c>
      <c r="AA21" s="25">
        <v>3021939.0000000075</v>
      </c>
      <c r="AB21" s="27">
        <v>6.5256379177361906E-2</v>
      </c>
      <c r="AC21" s="27">
        <f t="shared" si="0"/>
        <v>6.2739407180677151E-2</v>
      </c>
      <c r="AD21" s="25">
        <v>51188460.422451735</v>
      </c>
    </row>
    <row r="22" spans="1:30" x14ac:dyDescent="0.35">
      <c r="A22" s="14" t="s">
        <v>87</v>
      </c>
      <c r="C22" s="14" t="s">
        <v>81</v>
      </c>
      <c r="F22" s="14" t="s">
        <v>86</v>
      </c>
      <c r="H22" s="14" t="s">
        <v>88</v>
      </c>
      <c r="I22" s="21">
        <v>8.1</v>
      </c>
      <c r="J22" s="14" t="s">
        <v>86</v>
      </c>
      <c r="K22" s="14" t="s">
        <v>88</v>
      </c>
      <c r="L22" s="14">
        <v>8.1</v>
      </c>
      <c r="M22" s="22">
        <v>20.010000000000002</v>
      </c>
      <c r="N22" s="23">
        <v>0</v>
      </c>
      <c r="O22" s="22">
        <v>20.010000000000002</v>
      </c>
      <c r="P22" s="23">
        <v>0</v>
      </c>
      <c r="Q22" s="24">
        <v>0</v>
      </c>
      <c r="R22" s="22">
        <v>20.010000000000002</v>
      </c>
      <c r="S22" s="22">
        <v>2</v>
      </c>
      <c r="T22" s="15" t="s">
        <v>84</v>
      </c>
      <c r="U22" s="25">
        <v>23154716</v>
      </c>
      <c r="V22" s="26">
        <v>0</v>
      </c>
      <c r="W22" s="25">
        <v>23154716</v>
      </c>
      <c r="X22" s="26">
        <v>0</v>
      </c>
      <c r="Y22" s="25">
        <v>3021939</v>
      </c>
      <c r="Z22" s="28">
        <v>985820.80301994656</v>
      </c>
      <c r="AA22" s="25">
        <v>3021939</v>
      </c>
      <c r="AB22" s="27">
        <v>0.13051073483259307</v>
      </c>
      <c r="AC22" s="27">
        <f t="shared" si="0"/>
        <v>0.12518110200523624</v>
      </c>
      <c r="AD22" s="25">
        <v>27162475.803019948</v>
      </c>
    </row>
    <row r="23" spans="1:30" x14ac:dyDescent="0.35">
      <c r="A23" s="14" t="s">
        <v>89</v>
      </c>
      <c r="C23" s="14" t="s">
        <v>81</v>
      </c>
      <c r="F23" s="14" t="s">
        <v>88</v>
      </c>
      <c r="H23" s="14" t="s">
        <v>90</v>
      </c>
      <c r="I23" s="21">
        <v>25.4</v>
      </c>
      <c r="J23" s="14" t="s">
        <v>88</v>
      </c>
      <c r="K23" s="14" t="s">
        <v>90</v>
      </c>
      <c r="L23" s="14">
        <v>25.4</v>
      </c>
      <c r="M23" s="22">
        <v>19.87</v>
      </c>
      <c r="N23" s="23">
        <v>0</v>
      </c>
      <c r="O23" s="22">
        <v>19.87</v>
      </c>
      <c r="P23" s="23">
        <v>0</v>
      </c>
      <c r="Q23" s="24">
        <v>0</v>
      </c>
      <c r="R23" s="22">
        <v>19.87</v>
      </c>
      <c r="S23" s="22">
        <v>2</v>
      </c>
      <c r="T23" s="15" t="s">
        <v>84</v>
      </c>
      <c r="U23" s="25">
        <v>22367683.000000004</v>
      </c>
      <c r="V23" s="26">
        <v>0</v>
      </c>
      <c r="W23" s="25">
        <v>22367683.000000004</v>
      </c>
      <c r="X23" s="26">
        <v>0</v>
      </c>
      <c r="Y23" s="25">
        <v>3022303.9999999963</v>
      </c>
      <c r="Z23" s="28">
        <v>956194.64645142795</v>
      </c>
      <c r="AA23" s="25">
        <v>3022303.9999999963</v>
      </c>
      <c r="AB23" s="27">
        <v>0.13511922535740495</v>
      </c>
      <c r="AC23" s="27">
        <f t="shared" si="0"/>
        <v>0.12957982569677126</v>
      </c>
      <c r="AD23" s="25">
        <v>26346181.646451429</v>
      </c>
    </row>
    <row r="24" spans="1:30" x14ac:dyDescent="0.35">
      <c r="A24" s="14" t="s">
        <v>91</v>
      </c>
      <c r="C24" s="14" t="s">
        <v>81</v>
      </c>
      <c r="F24" s="14" t="s">
        <v>90</v>
      </c>
      <c r="H24" s="14" t="s">
        <v>92</v>
      </c>
      <c r="I24" s="21">
        <v>11.1</v>
      </c>
      <c r="J24" s="14" t="s">
        <v>90</v>
      </c>
      <c r="K24" s="14" t="s">
        <v>92</v>
      </c>
      <c r="L24" s="14">
        <v>11.1</v>
      </c>
      <c r="M24" s="22">
        <v>18.149999999999999</v>
      </c>
      <c r="N24" s="23">
        <v>0</v>
      </c>
      <c r="O24" s="22">
        <v>18.149999999999999</v>
      </c>
      <c r="P24" s="23">
        <v>0</v>
      </c>
      <c r="Q24" s="24">
        <v>0</v>
      </c>
      <c r="R24" s="22">
        <v>18.149999999999999</v>
      </c>
      <c r="S24" s="22">
        <v>2</v>
      </c>
      <c r="T24" s="15" t="s">
        <v>84</v>
      </c>
      <c r="U24" s="25">
        <v>22366089</v>
      </c>
      <c r="V24" s="26">
        <v>0</v>
      </c>
      <c r="W24" s="25">
        <v>22366089</v>
      </c>
      <c r="X24" s="26">
        <v>0</v>
      </c>
      <c r="Y24" s="25">
        <v>3022304</v>
      </c>
      <c r="Z24" s="28">
        <v>956134.61592575477</v>
      </c>
      <c r="AA24" s="25">
        <v>3022304</v>
      </c>
      <c r="AB24" s="27">
        <v>0.13512885511633257</v>
      </c>
      <c r="AC24" s="27">
        <f t="shared" si="0"/>
        <v>0.12958901560039057</v>
      </c>
      <c r="AD24" s="25">
        <v>26344527.615925755</v>
      </c>
    </row>
    <row r="25" spans="1:30" x14ac:dyDescent="0.35">
      <c r="A25" s="14" t="s">
        <v>93</v>
      </c>
      <c r="C25" s="14" t="s">
        <v>81</v>
      </c>
      <c r="F25" s="14" t="s">
        <v>92</v>
      </c>
      <c r="H25" s="14" t="s">
        <v>94</v>
      </c>
      <c r="I25" s="21">
        <v>9.4</v>
      </c>
      <c r="J25" s="14" t="s">
        <v>92</v>
      </c>
      <c r="K25" s="14" t="s">
        <v>94</v>
      </c>
      <c r="L25" s="14">
        <v>9.4</v>
      </c>
      <c r="M25" s="22">
        <v>16.95</v>
      </c>
      <c r="N25" s="23">
        <v>0</v>
      </c>
      <c r="O25" s="22">
        <v>16.95</v>
      </c>
      <c r="P25" s="23">
        <v>0</v>
      </c>
      <c r="Q25" s="24">
        <v>0</v>
      </c>
      <c r="R25" s="22">
        <v>16.95</v>
      </c>
      <c r="S25" s="22">
        <v>2</v>
      </c>
      <c r="T25" s="15" t="s">
        <v>84</v>
      </c>
      <c r="U25" s="25">
        <v>34482507</v>
      </c>
      <c r="V25" s="26">
        <v>0</v>
      </c>
      <c r="W25" s="25">
        <v>34482507</v>
      </c>
      <c r="X25" s="26">
        <v>0</v>
      </c>
      <c r="Y25" s="25">
        <v>2099584</v>
      </c>
      <c r="Z25" s="28">
        <v>1377692.6931943274</v>
      </c>
      <c r="AA25" s="25">
        <v>2099584</v>
      </c>
      <c r="AB25" s="27">
        <v>6.0888380302511071E-2</v>
      </c>
      <c r="AC25" s="27">
        <f t="shared" si="0"/>
        <v>5.8549144119754197E-2</v>
      </c>
      <c r="AD25" s="25">
        <v>37959783.69319433</v>
      </c>
    </row>
    <row r="26" spans="1:30" x14ac:dyDescent="0.35">
      <c r="A26" s="14" t="s">
        <v>95</v>
      </c>
      <c r="C26" s="14" t="s">
        <v>81</v>
      </c>
      <c r="F26" s="14" t="s">
        <v>94</v>
      </c>
      <c r="H26" s="14" t="s">
        <v>96</v>
      </c>
      <c r="I26" s="21">
        <v>10</v>
      </c>
      <c r="J26" s="14" t="s">
        <v>94</v>
      </c>
      <c r="K26" s="14" t="s">
        <v>96</v>
      </c>
      <c r="L26" s="14">
        <v>10</v>
      </c>
      <c r="M26" s="22">
        <v>12.67</v>
      </c>
      <c r="N26" s="23">
        <v>0</v>
      </c>
      <c r="O26" s="22">
        <v>12.67</v>
      </c>
      <c r="P26" s="23">
        <v>0</v>
      </c>
      <c r="Q26" s="24">
        <v>0</v>
      </c>
      <c r="R26" s="22">
        <v>12.67</v>
      </c>
      <c r="S26" s="22">
        <v>2</v>
      </c>
      <c r="T26" s="15" t="s">
        <v>84</v>
      </c>
      <c r="U26" s="25">
        <v>32091139</v>
      </c>
      <c r="V26" s="26">
        <v>0</v>
      </c>
      <c r="W26" s="25">
        <v>32091139</v>
      </c>
      <c r="X26" s="26">
        <v>0</v>
      </c>
      <c r="Y26" s="25">
        <v>859575</v>
      </c>
      <c r="Z26" s="28">
        <v>1240933.9289363211</v>
      </c>
      <c r="AA26" s="25">
        <v>859575</v>
      </c>
      <c r="AB26" s="27">
        <v>2.6785431330436728E-2</v>
      </c>
      <c r="AC26" s="27">
        <f t="shared" si="0"/>
        <v>2.578822510776951E-2</v>
      </c>
      <c r="AD26" s="25">
        <v>34191647.928936318</v>
      </c>
    </row>
    <row r="27" spans="1:30" x14ac:dyDescent="0.35">
      <c r="A27" s="14" t="s">
        <v>97</v>
      </c>
      <c r="C27" s="14" t="s">
        <v>81</v>
      </c>
      <c r="F27" s="14" t="s">
        <v>96</v>
      </c>
      <c r="H27" s="14" t="s">
        <v>98</v>
      </c>
      <c r="I27" s="21">
        <v>37.9</v>
      </c>
      <c r="J27" s="14" t="s">
        <v>96</v>
      </c>
      <c r="K27" s="14" t="s">
        <v>98</v>
      </c>
      <c r="L27" s="14">
        <v>37.9</v>
      </c>
      <c r="M27" s="22">
        <v>12.88</v>
      </c>
      <c r="N27" s="23">
        <v>0</v>
      </c>
      <c r="O27" s="22">
        <v>12.88</v>
      </c>
      <c r="P27" s="23">
        <v>0</v>
      </c>
      <c r="Q27" s="24">
        <v>0</v>
      </c>
      <c r="R27" s="22">
        <v>12.88</v>
      </c>
      <c r="S27" s="22">
        <v>2</v>
      </c>
      <c r="T27" s="15" t="s">
        <v>84</v>
      </c>
      <c r="U27" s="25">
        <v>32101621.000000004</v>
      </c>
      <c r="V27" s="26">
        <v>0</v>
      </c>
      <c r="W27" s="25">
        <v>32101621.000000004</v>
      </c>
      <c r="X27" s="26">
        <v>0</v>
      </c>
      <c r="Y27" s="25">
        <v>859382.99999999627</v>
      </c>
      <c r="Z27" s="28">
        <v>1241321.4534715635</v>
      </c>
      <c r="AA27" s="25">
        <v>859382.99999999627</v>
      </c>
      <c r="AB27" s="27">
        <v>2.6770704195903258E-2</v>
      </c>
      <c r="AC27" s="27">
        <f t="shared" si="0"/>
        <v>2.5774060018824759E-2</v>
      </c>
      <c r="AD27" s="25">
        <v>34202325.453471564</v>
      </c>
    </row>
    <row r="28" spans="1:30" x14ac:dyDescent="0.35">
      <c r="A28" s="14" t="s">
        <v>99</v>
      </c>
      <c r="C28" s="14" t="s">
        <v>81</v>
      </c>
      <c r="F28" s="14" t="s">
        <v>98</v>
      </c>
      <c r="H28" s="14" t="s">
        <v>100</v>
      </c>
      <c r="I28" s="21">
        <v>14.2</v>
      </c>
      <c r="J28" s="14" t="s">
        <v>98</v>
      </c>
      <c r="K28" s="14" t="s">
        <v>100</v>
      </c>
      <c r="L28" s="14">
        <v>14.2</v>
      </c>
      <c r="M28" s="22">
        <v>12.95</v>
      </c>
      <c r="N28" s="23">
        <v>0</v>
      </c>
      <c r="O28" s="22">
        <v>12.95</v>
      </c>
      <c r="P28" s="23">
        <v>0</v>
      </c>
      <c r="Q28" s="24">
        <v>0</v>
      </c>
      <c r="R28" s="22">
        <v>12.95</v>
      </c>
      <c r="S28" s="22">
        <v>2</v>
      </c>
      <c r="T28" s="15" t="s">
        <v>84</v>
      </c>
      <c r="U28" s="25">
        <v>32089098.000000004</v>
      </c>
      <c r="V28" s="26">
        <v>0</v>
      </c>
      <c r="W28" s="25">
        <v>32089098.000000004</v>
      </c>
      <c r="X28" s="26">
        <v>0</v>
      </c>
      <c r="Y28" s="25">
        <v>859313.99999999627</v>
      </c>
      <c r="Z28" s="28">
        <v>1240847.2349149287</v>
      </c>
      <c r="AA28" s="25">
        <v>859313.99999999627</v>
      </c>
      <c r="AB28" s="27">
        <v>2.6779001391687488E-2</v>
      </c>
      <c r="AC28" s="27">
        <f t="shared" si="0"/>
        <v>2.5782040562725501E-2</v>
      </c>
      <c r="AD28" s="25">
        <v>34189259.234914929</v>
      </c>
    </row>
    <row r="29" spans="1:30" x14ac:dyDescent="0.35">
      <c r="A29" s="14" t="s">
        <v>101</v>
      </c>
      <c r="C29" s="14" t="s">
        <v>81</v>
      </c>
      <c r="F29" s="14" t="s">
        <v>100</v>
      </c>
      <c r="H29" s="14" t="s">
        <v>79</v>
      </c>
      <c r="I29" s="21">
        <v>1.9</v>
      </c>
      <c r="J29" s="14" t="s">
        <v>100</v>
      </c>
      <c r="K29" s="14" t="s">
        <v>79</v>
      </c>
      <c r="L29" s="14">
        <v>1.9</v>
      </c>
      <c r="M29" s="22">
        <v>18.95</v>
      </c>
      <c r="N29" s="23">
        <v>0</v>
      </c>
      <c r="O29" s="22">
        <v>18.95</v>
      </c>
      <c r="P29" s="23">
        <v>0</v>
      </c>
      <c r="Q29" s="24">
        <v>0</v>
      </c>
      <c r="R29" s="22">
        <v>18.95</v>
      </c>
      <c r="S29" s="22">
        <v>2</v>
      </c>
      <c r="T29" s="15" t="s">
        <v>84</v>
      </c>
      <c r="U29" s="25">
        <v>11894866</v>
      </c>
      <c r="V29" s="26">
        <v>0</v>
      </c>
      <c r="W29" s="25">
        <v>11894866</v>
      </c>
      <c r="X29" s="26">
        <v>0</v>
      </c>
      <c r="Y29" s="25">
        <v>862286</v>
      </c>
      <c r="Z29" s="28">
        <v>480438.23127468029</v>
      </c>
      <c r="AA29" s="25">
        <v>862286</v>
      </c>
      <c r="AB29" s="27">
        <v>7.2492283645734221E-2</v>
      </c>
      <c r="AC29" s="27">
        <f t="shared" si="0"/>
        <v>6.9677963780546415E-2</v>
      </c>
      <c r="AD29" s="25">
        <v>13237590.231274681</v>
      </c>
    </row>
    <row r="30" spans="1:30" x14ac:dyDescent="0.35">
      <c r="A30" s="14" t="s">
        <v>102</v>
      </c>
      <c r="C30" s="14" t="s">
        <v>81</v>
      </c>
      <c r="F30" s="14" t="s">
        <v>79</v>
      </c>
      <c r="H30" s="14" t="s">
        <v>78</v>
      </c>
      <c r="I30" s="21">
        <v>0.1</v>
      </c>
      <c r="J30" s="14" t="s">
        <v>79</v>
      </c>
      <c r="K30" s="14" t="s">
        <v>78</v>
      </c>
      <c r="L30" s="14">
        <v>0.1</v>
      </c>
      <c r="M30" s="22">
        <v>14.67</v>
      </c>
      <c r="N30" s="23">
        <v>0</v>
      </c>
      <c r="O30" s="22">
        <v>14.67</v>
      </c>
      <c r="P30" s="23">
        <v>0</v>
      </c>
      <c r="Q30" s="24">
        <v>0</v>
      </c>
      <c r="R30" s="22">
        <v>14.67</v>
      </c>
      <c r="S30" s="22">
        <v>0</v>
      </c>
      <c r="T30" s="15"/>
      <c r="U30" s="25">
        <v>23185027.999999996</v>
      </c>
      <c r="V30" s="26">
        <v>0</v>
      </c>
      <c r="W30" s="25">
        <v>23185027.999999996</v>
      </c>
      <c r="X30" s="26">
        <v>0</v>
      </c>
      <c r="Y30" s="25">
        <v>862495.00000000373</v>
      </c>
      <c r="Z30" s="28">
        <v>905637.04317838291</v>
      </c>
      <c r="AA30" s="25">
        <v>862495.00000000373</v>
      </c>
      <c r="AB30" s="27">
        <v>3.7200515781132718E-2</v>
      </c>
      <c r="AC30" s="27">
        <f t="shared" si="0"/>
        <v>3.5802041930105687E-2</v>
      </c>
      <c r="AD30" s="25">
        <v>24953160.043178383</v>
      </c>
    </row>
    <row r="31" spans="1:30" x14ac:dyDescent="0.35">
      <c r="A31" s="14" t="s">
        <v>103</v>
      </c>
      <c r="C31" s="14" t="s">
        <v>104</v>
      </c>
      <c r="F31" s="14" t="s">
        <v>105</v>
      </c>
      <c r="H31" s="14" t="s">
        <v>106</v>
      </c>
      <c r="I31" s="21">
        <v>14.3</v>
      </c>
      <c r="J31" s="14" t="s">
        <v>105</v>
      </c>
      <c r="K31" s="14" t="s">
        <v>106</v>
      </c>
      <c r="L31" s="14">
        <v>14.3</v>
      </c>
      <c r="M31" s="22">
        <v>17.78</v>
      </c>
      <c r="N31" s="23">
        <v>0</v>
      </c>
      <c r="O31" s="22">
        <v>17.78</v>
      </c>
      <c r="P31" s="23">
        <v>0</v>
      </c>
      <c r="Q31" s="24">
        <v>0</v>
      </c>
      <c r="R31" s="22">
        <v>17.78</v>
      </c>
      <c r="S31" s="22">
        <v>0</v>
      </c>
      <c r="T31" s="15"/>
      <c r="U31" s="25">
        <v>28393127.999999996</v>
      </c>
      <c r="V31" s="26">
        <v>0</v>
      </c>
      <c r="W31" s="25">
        <v>28393127.999999996</v>
      </c>
      <c r="X31" s="26">
        <v>0</v>
      </c>
      <c r="Y31" s="25">
        <v>3077211.0000000037</v>
      </c>
      <c r="Z31" s="28">
        <v>1185182.555383411</v>
      </c>
      <c r="AA31" s="25">
        <v>3077211.0000000037</v>
      </c>
      <c r="AB31" s="27">
        <v>0.10837872459843115</v>
      </c>
      <c r="AC31" s="27">
        <f t="shared" si="0"/>
        <v>0.10403606366354604</v>
      </c>
      <c r="AD31" s="25">
        <v>32655521.55538341</v>
      </c>
    </row>
    <row r="32" spans="1:30" x14ac:dyDescent="0.35">
      <c r="A32" s="14" t="s">
        <v>107</v>
      </c>
      <c r="C32" s="14" t="s">
        <v>104</v>
      </c>
      <c r="F32" s="14" t="s">
        <v>106</v>
      </c>
      <c r="H32" s="14" t="s">
        <v>108</v>
      </c>
      <c r="I32" s="21">
        <v>6.9</v>
      </c>
      <c r="J32" s="14" t="s">
        <v>106</v>
      </c>
      <c r="K32" s="14" t="s">
        <v>108</v>
      </c>
      <c r="L32" s="14">
        <v>6.9</v>
      </c>
      <c r="M32" s="22">
        <v>17.78</v>
      </c>
      <c r="N32" s="23">
        <v>0</v>
      </c>
      <c r="O32" s="22">
        <v>17.78</v>
      </c>
      <c r="P32" s="23">
        <v>0</v>
      </c>
      <c r="Q32" s="24">
        <v>0</v>
      </c>
      <c r="R32" s="22">
        <v>17.78</v>
      </c>
      <c r="S32" s="22">
        <v>0</v>
      </c>
      <c r="T32" s="15"/>
      <c r="U32" s="25">
        <v>56789110.999999993</v>
      </c>
      <c r="V32" s="26">
        <v>0</v>
      </c>
      <c r="W32" s="25">
        <v>56789110.999999993</v>
      </c>
      <c r="X32" s="26">
        <v>0</v>
      </c>
      <c r="Y32" s="25">
        <v>3077211.0000000075</v>
      </c>
      <c r="Z32" s="28">
        <v>2254583.9270865852</v>
      </c>
      <c r="AA32" s="25">
        <v>3077211.0000000075</v>
      </c>
      <c r="AB32" s="27">
        <v>5.4186637998260054E-2</v>
      </c>
      <c r="AC32" s="27">
        <f t="shared" si="0"/>
        <v>5.2117520825891307E-2</v>
      </c>
      <c r="AD32" s="25">
        <v>62120905.927086584</v>
      </c>
    </row>
    <row r="33" spans="1:30" x14ac:dyDescent="0.35">
      <c r="A33" s="14" t="s">
        <v>109</v>
      </c>
      <c r="C33" s="14" t="s">
        <v>104</v>
      </c>
      <c r="F33" s="14" t="s">
        <v>108</v>
      </c>
      <c r="H33" s="14" t="s">
        <v>110</v>
      </c>
      <c r="I33" s="21">
        <v>23</v>
      </c>
      <c r="J33" s="14" t="s">
        <v>108</v>
      </c>
      <c r="K33" s="14" t="s">
        <v>110</v>
      </c>
      <c r="L33" s="14">
        <v>23</v>
      </c>
      <c r="M33" s="22">
        <v>17.96</v>
      </c>
      <c r="N33" s="23">
        <v>0</v>
      </c>
      <c r="O33" s="22">
        <v>17.96</v>
      </c>
      <c r="P33" s="23">
        <v>0</v>
      </c>
      <c r="Q33" s="24">
        <v>0</v>
      </c>
      <c r="R33" s="22">
        <v>17.96</v>
      </c>
      <c r="S33" s="22">
        <v>0</v>
      </c>
      <c r="T33" s="15"/>
      <c r="U33" s="25">
        <v>28484503</v>
      </c>
      <c r="V33" s="26">
        <v>0</v>
      </c>
      <c r="W33" s="25">
        <v>28484503</v>
      </c>
      <c r="X33" s="26">
        <v>0</v>
      </c>
      <c r="Y33" s="25">
        <v>3077211</v>
      </c>
      <c r="Z33" s="28">
        <v>1188623.7657243025</v>
      </c>
      <c r="AA33" s="25">
        <v>3077211</v>
      </c>
      <c r="AB33" s="27">
        <v>0.10803105815116382</v>
      </c>
      <c r="AC33" s="27">
        <f t="shared" si="0"/>
        <v>0.10370363137984213</v>
      </c>
      <c r="AD33" s="25">
        <v>32750337.765724301</v>
      </c>
    </row>
    <row r="34" spans="1:30" x14ac:dyDescent="0.35">
      <c r="A34" s="14" t="s">
        <v>111</v>
      </c>
      <c r="C34" s="14" t="s">
        <v>104</v>
      </c>
      <c r="F34" s="14" t="s">
        <v>110</v>
      </c>
      <c r="H34" s="14" t="s">
        <v>112</v>
      </c>
      <c r="I34" s="21">
        <v>19</v>
      </c>
      <c r="J34" s="14" t="s">
        <v>110</v>
      </c>
      <c r="K34" s="14" t="s">
        <v>112</v>
      </c>
      <c r="L34" s="14">
        <v>19</v>
      </c>
      <c r="M34" s="22">
        <v>19.45</v>
      </c>
      <c r="N34" s="23">
        <v>0</v>
      </c>
      <c r="O34" s="22">
        <v>19.45</v>
      </c>
      <c r="P34" s="23">
        <v>0</v>
      </c>
      <c r="Q34" s="24">
        <v>0</v>
      </c>
      <c r="R34" s="22">
        <v>19.45</v>
      </c>
      <c r="S34" s="22">
        <v>0</v>
      </c>
      <c r="T34" s="15"/>
      <c r="U34" s="25">
        <v>28807477</v>
      </c>
      <c r="V34" s="26">
        <v>0</v>
      </c>
      <c r="W34" s="25">
        <v>28807477</v>
      </c>
      <c r="X34" s="26">
        <v>0</v>
      </c>
      <c r="Y34" s="25">
        <v>3077211</v>
      </c>
      <c r="Z34" s="28">
        <v>1200787.0649706945</v>
      </c>
      <c r="AA34" s="25">
        <v>3077211</v>
      </c>
      <c r="AB34" s="27">
        <v>0.10681987179925545</v>
      </c>
      <c r="AC34" s="27">
        <f t="shared" si="0"/>
        <v>0.102545451924095</v>
      </c>
      <c r="AD34" s="25">
        <v>33085475.064970694</v>
      </c>
    </row>
    <row r="35" spans="1:30" x14ac:dyDescent="0.35">
      <c r="A35" s="14" t="s">
        <v>113</v>
      </c>
      <c r="C35" s="14" t="s">
        <v>104</v>
      </c>
      <c r="F35" s="14" t="s">
        <v>112</v>
      </c>
      <c r="H35" s="14" t="s">
        <v>114</v>
      </c>
      <c r="I35" s="21">
        <v>32.1</v>
      </c>
      <c r="J35" s="14" t="s">
        <v>112</v>
      </c>
      <c r="K35" s="14" t="s">
        <v>114</v>
      </c>
      <c r="L35" s="14">
        <v>32.1</v>
      </c>
      <c r="M35" s="22">
        <v>15.73</v>
      </c>
      <c r="N35" s="23">
        <v>0</v>
      </c>
      <c r="O35" s="22">
        <v>15.73</v>
      </c>
      <c r="P35" s="23">
        <v>0</v>
      </c>
      <c r="Q35" s="24">
        <v>0</v>
      </c>
      <c r="R35" s="22">
        <v>15.73</v>
      </c>
      <c r="S35" s="22">
        <v>0</v>
      </c>
      <c r="T35" s="15"/>
      <c r="U35" s="25">
        <v>22925259</v>
      </c>
      <c r="V35" s="26">
        <v>0</v>
      </c>
      <c r="W35" s="25">
        <v>22925259</v>
      </c>
      <c r="X35" s="26">
        <v>0</v>
      </c>
      <c r="Y35" s="25">
        <v>3076846</v>
      </c>
      <c r="Z35" s="28">
        <v>979247.19683660753</v>
      </c>
      <c r="AA35" s="25">
        <v>3076846</v>
      </c>
      <c r="AB35" s="27">
        <v>0.1342120496872031</v>
      </c>
      <c r="AC35" s="27">
        <f t="shared" si="0"/>
        <v>0.12871405812211145</v>
      </c>
      <c r="AD35" s="25">
        <v>26981352.196836606</v>
      </c>
    </row>
    <row r="36" spans="1:30" x14ac:dyDescent="0.35">
      <c r="A36" s="14" t="s">
        <v>115</v>
      </c>
      <c r="C36" s="14" t="s">
        <v>104</v>
      </c>
      <c r="F36" s="14" t="s">
        <v>116</v>
      </c>
      <c r="H36" s="14" t="s">
        <v>117</v>
      </c>
      <c r="I36" s="21">
        <v>14.6</v>
      </c>
      <c r="J36" s="14" t="s">
        <v>116</v>
      </c>
      <c r="K36" s="14" t="s">
        <v>117</v>
      </c>
      <c r="L36" s="14">
        <v>14.6</v>
      </c>
      <c r="M36" s="22">
        <v>15.73</v>
      </c>
      <c r="N36" s="23">
        <v>0</v>
      </c>
      <c r="O36" s="22">
        <v>15.73</v>
      </c>
      <c r="P36" s="23">
        <v>0</v>
      </c>
      <c r="Q36" s="24">
        <v>0</v>
      </c>
      <c r="R36" s="22">
        <v>15.73</v>
      </c>
      <c r="S36" s="22">
        <v>0</v>
      </c>
      <c r="T36" s="15"/>
      <c r="U36" s="25">
        <v>45815449</v>
      </c>
      <c r="V36" s="26">
        <v>0</v>
      </c>
      <c r="W36" s="25">
        <v>45815449</v>
      </c>
      <c r="X36" s="26">
        <v>0</v>
      </c>
      <c r="Y36" s="25">
        <v>3076846</v>
      </c>
      <c r="Z36" s="28">
        <v>1841298.7266091912</v>
      </c>
      <c r="AA36" s="25">
        <v>3076846</v>
      </c>
      <c r="AB36" s="27">
        <v>6.7157390512532139E-2</v>
      </c>
      <c r="AC36" s="27">
        <f t="shared" si="0"/>
        <v>6.4562651602892318E-2</v>
      </c>
      <c r="AD36" s="25">
        <v>50733593.726609193</v>
      </c>
    </row>
    <row r="37" spans="1:30" x14ac:dyDescent="0.35">
      <c r="A37" s="14" t="s">
        <v>118</v>
      </c>
      <c r="C37" s="14" t="s">
        <v>104</v>
      </c>
      <c r="F37" s="14" t="s">
        <v>117</v>
      </c>
      <c r="H37" s="14" t="s">
        <v>119</v>
      </c>
      <c r="I37" s="21">
        <v>10.4</v>
      </c>
      <c r="J37" s="14" t="s">
        <v>117</v>
      </c>
      <c r="K37" s="14" t="s">
        <v>119</v>
      </c>
      <c r="L37" s="14">
        <v>10.4</v>
      </c>
      <c r="M37" s="22">
        <v>15.73</v>
      </c>
      <c r="N37" s="23">
        <v>0</v>
      </c>
      <c r="O37" s="22">
        <v>15.73</v>
      </c>
      <c r="P37" s="23">
        <v>0</v>
      </c>
      <c r="Q37" s="24">
        <v>0</v>
      </c>
      <c r="R37" s="22">
        <v>15.73</v>
      </c>
      <c r="S37" s="22">
        <v>0</v>
      </c>
      <c r="T37" s="15"/>
      <c r="U37" s="25">
        <v>22922031</v>
      </c>
      <c r="V37" s="26">
        <v>0</v>
      </c>
      <c r="W37" s="25">
        <v>22922031</v>
      </c>
      <c r="X37" s="26">
        <v>0</v>
      </c>
      <c r="Y37" s="25">
        <v>3076846</v>
      </c>
      <c r="Z37" s="28">
        <v>979125.62937307381</v>
      </c>
      <c r="AA37" s="25">
        <v>3076846</v>
      </c>
      <c r="AB37" s="27">
        <v>0.13423095012828487</v>
      </c>
      <c r="AC37" s="27">
        <f t="shared" si="0"/>
        <v>0.12873209642995864</v>
      </c>
      <c r="AD37" s="25">
        <v>26978002.629373074</v>
      </c>
    </row>
    <row r="38" spans="1:30" x14ac:dyDescent="0.35">
      <c r="A38" s="14" t="s">
        <v>120</v>
      </c>
      <c r="C38" s="14" t="s">
        <v>104</v>
      </c>
      <c r="F38" s="14" t="s">
        <v>119</v>
      </c>
      <c r="H38" s="14" t="s">
        <v>82</v>
      </c>
      <c r="I38" s="21">
        <v>19.100000000000001</v>
      </c>
      <c r="J38" s="14" t="s">
        <v>119</v>
      </c>
      <c r="K38" s="14" t="s">
        <v>82</v>
      </c>
      <c r="L38" s="14">
        <v>19.100000000000001</v>
      </c>
      <c r="M38" s="22">
        <v>18.21</v>
      </c>
      <c r="N38" s="23">
        <v>0</v>
      </c>
      <c r="O38" s="22">
        <v>18.21</v>
      </c>
      <c r="P38" s="23">
        <v>0</v>
      </c>
      <c r="Q38" s="24">
        <v>0</v>
      </c>
      <c r="R38" s="22">
        <v>18.21</v>
      </c>
      <c r="S38" s="22">
        <v>0.48</v>
      </c>
      <c r="T38" s="15" t="s">
        <v>121</v>
      </c>
      <c r="U38" s="25">
        <v>23450955</v>
      </c>
      <c r="V38" s="26">
        <v>0</v>
      </c>
      <c r="W38" s="25">
        <v>23450955</v>
      </c>
      <c r="X38" s="26">
        <v>0</v>
      </c>
      <c r="Y38" s="25">
        <v>3093271</v>
      </c>
      <c r="Z38" s="28">
        <v>999663.63887452171</v>
      </c>
      <c r="AA38" s="25">
        <v>3093271</v>
      </c>
      <c r="AB38" s="27">
        <v>0.13190383931059524</v>
      </c>
      <c r="AC38" s="27">
        <f t="shared" si="0"/>
        <v>0.12651095032343873</v>
      </c>
      <c r="AD38" s="25">
        <v>27543889.638874523</v>
      </c>
    </row>
    <row r="39" spans="1:30" x14ac:dyDescent="0.35">
      <c r="A39" s="14" t="s">
        <v>122</v>
      </c>
      <c r="C39" s="14" t="s">
        <v>71</v>
      </c>
      <c r="F39" s="14" t="s">
        <v>72</v>
      </c>
      <c r="H39" s="14" t="s">
        <v>123</v>
      </c>
      <c r="I39" s="21">
        <v>2</v>
      </c>
      <c r="J39" s="14" t="s">
        <v>72</v>
      </c>
      <c r="K39" s="14" t="s">
        <v>123</v>
      </c>
      <c r="L39" s="14">
        <v>2</v>
      </c>
      <c r="M39" s="22">
        <v>5.41</v>
      </c>
      <c r="N39" s="23">
        <v>0</v>
      </c>
      <c r="O39" s="22">
        <v>5.41</v>
      </c>
      <c r="P39" s="23">
        <v>0</v>
      </c>
      <c r="Q39" s="24">
        <v>0</v>
      </c>
      <c r="R39" s="22">
        <v>5.41</v>
      </c>
      <c r="S39" s="22">
        <v>0</v>
      </c>
      <c r="T39" s="15"/>
      <c r="U39" s="25">
        <v>13175488</v>
      </c>
      <c r="V39" s="26">
        <v>0</v>
      </c>
      <c r="W39" s="25">
        <v>13175488</v>
      </c>
      <c r="X39" s="26">
        <v>0</v>
      </c>
      <c r="Y39" s="25">
        <v>1381890</v>
      </c>
      <c r="Z39" s="28">
        <v>548235.29094244097</v>
      </c>
      <c r="AA39" s="25">
        <v>1381890</v>
      </c>
      <c r="AB39" s="27">
        <v>0.10488340166223824</v>
      </c>
      <c r="AC39" s="27">
        <f t="shared" si="0"/>
        <v>0.10069351958677551</v>
      </c>
      <c r="AD39" s="25">
        <v>15105613.290942442</v>
      </c>
    </row>
    <row r="40" spans="1:30" x14ac:dyDescent="0.35">
      <c r="A40" s="14" t="s">
        <v>124</v>
      </c>
      <c r="C40" s="14" t="s">
        <v>71</v>
      </c>
      <c r="F40" s="14" t="s">
        <v>123</v>
      </c>
      <c r="H40" s="14" t="s">
        <v>105</v>
      </c>
      <c r="I40" s="21">
        <v>11.2</v>
      </c>
      <c r="J40" s="14" t="s">
        <v>123</v>
      </c>
      <c r="K40" s="14" t="s">
        <v>105</v>
      </c>
      <c r="L40" s="14">
        <v>11.2</v>
      </c>
      <c r="M40" s="22">
        <v>6.41</v>
      </c>
      <c r="N40" s="23">
        <v>0</v>
      </c>
      <c r="O40" s="22">
        <v>6.41</v>
      </c>
      <c r="P40" s="23">
        <v>0</v>
      </c>
      <c r="Q40" s="24">
        <v>0</v>
      </c>
      <c r="R40" s="22">
        <v>6.41</v>
      </c>
      <c r="S40" s="22">
        <v>0</v>
      </c>
      <c r="T40" s="15"/>
      <c r="U40" s="25">
        <v>14568693</v>
      </c>
      <c r="V40" s="26">
        <v>0</v>
      </c>
      <c r="W40" s="25">
        <v>14568693</v>
      </c>
      <c r="X40" s="26">
        <v>0</v>
      </c>
      <c r="Y40" s="25">
        <v>1381890</v>
      </c>
      <c r="Z40" s="28">
        <v>600703.81573567388</v>
      </c>
      <c r="AA40" s="25">
        <v>1381890</v>
      </c>
      <c r="AB40" s="27">
        <v>9.4853395565408644E-2</v>
      </c>
      <c r="AC40" s="27">
        <f t="shared" si="0"/>
        <v>9.1097227977220807E-2</v>
      </c>
      <c r="AD40" s="25">
        <v>16551286.815735674</v>
      </c>
    </row>
    <row r="41" spans="1:30" x14ac:dyDescent="0.35">
      <c r="A41" s="14" t="s">
        <v>125</v>
      </c>
      <c r="C41" s="14" t="s">
        <v>126</v>
      </c>
      <c r="F41" s="14" t="s">
        <v>127</v>
      </c>
      <c r="H41" s="14" t="s">
        <v>128</v>
      </c>
      <c r="I41" s="21">
        <v>1.1000000000000001</v>
      </c>
      <c r="J41" s="14" t="s">
        <v>127</v>
      </c>
      <c r="K41" s="14" t="s">
        <v>128</v>
      </c>
      <c r="L41" s="14">
        <v>1.1000000000000001</v>
      </c>
      <c r="M41" s="22">
        <v>15.000000000000002</v>
      </c>
      <c r="N41" s="23">
        <v>0</v>
      </c>
      <c r="O41" s="22">
        <v>15.000000000000002</v>
      </c>
      <c r="P41" s="23">
        <v>0</v>
      </c>
      <c r="Q41" s="24">
        <v>0</v>
      </c>
      <c r="R41" s="22">
        <v>15.000000000000002</v>
      </c>
      <c r="S41" s="22">
        <v>6</v>
      </c>
      <c r="T41" s="15" t="s">
        <v>129</v>
      </c>
      <c r="U41" s="25">
        <v>9385013</v>
      </c>
      <c r="V41" s="26">
        <v>0</v>
      </c>
      <c r="W41" s="25">
        <v>9385013</v>
      </c>
      <c r="X41" s="26">
        <v>0</v>
      </c>
      <c r="Y41" s="25">
        <v>702625</v>
      </c>
      <c r="Z41" s="28">
        <v>379903.52066505549</v>
      </c>
      <c r="AA41" s="25">
        <v>702625</v>
      </c>
      <c r="AB41" s="27">
        <v>7.4866705032800698E-2</v>
      </c>
      <c r="AC41" s="27">
        <f t="shared" si="0"/>
        <v>7.1954020140680794E-2</v>
      </c>
      <c r="AD41" s="25">
        <v>10467541.520665055</v>
      </c>
    </row>
    <row r="42" spans="1:30" x14ac:dyDescent="0.35">
      <c r="A42" s="14" t="s">
        <v>130</v>
      </c>
      <c r="C42" s="14" t="s">
        <v>126</v>
      </c>
      <c r="F42" s="14" t="s">
        <v>131</v>
      </c>
      <c r="H42" s="14" t="s">
        <v>132</v>
      </c>
      <c r="I42" s="21">
        <v>2.7</v>
      </c>
      <c r="J42" s="14" t="s">
        <v>131</v>
      </c>
      <c r="K42" s="14" t="s">
        <v>132</v>
      </c>
      <c r="L42" s="14">
        <v>2.7</v>
      </c>
      <c r="M42" s="22">
        <v>9</v>
      </c>
      <c r="N42" s="23">
        <v>0</v>
      </c>
      <c r="O42" s="22">
        <v>9</v>
      </c>
      <c r="P42" s="23">
        <v>0</v>
      </c>
      <c r="Q42" s="24">
        <v>0</v>
      </c>
      <c r="R42" s="22">
        <v>9</v>
      </c>
      <c r="S42" s="22">
        <v>0</v>
      </c>
      <c r="T42" s="15"/>
      <c r="U42" s="25">
        <v>20219540</v>
      </c>
      <c r="V42" s="26">
        <v>0</v>
      </c>
      <c r="W42" s="25">
        <v>20219540</v>
      </c>
      <c r="X42" s="26">
        <v>0</v>
      </c>
      <c r="Y42" s="25">
        <v>702625</v>
      </c>
      <c r="Z42" s="28">
        <v>787935.10863843455</v>
      </c>
      <c r="AA42" s="25">
        <v>702625</v>
      </c>
      <c r="AB42" s="27">
        <v>3.4749801429706115E-2</v>
      </c>
      <c r="AC42" s="27">
        <f t="shared" si="0"/>
        <v>3.3446427824687756E-2</v>
      </c>
      <c r="AD42" s="25">
        <v>21710100.108638436</v>
      </c>
    </row>
    <row r="43" spans="1:30" x14ac:dyDescent="0.35">
      <c r="A43" s="14" t="s">
        <v>133</v>
      </c>
      <c r="C43" s="14" t="s">
        <v>126</v>
      </c>
      <c r="F43" s="14" t="s">
        <v>131</v>
      </c>
      <c r="H43" s="14" t="s">
        <v>128</v>
      </c>
      <c r="I43" s="21">
        <v>5.3</v>
      </c>
      <c r="J43" s="14" t="s">
        <v>131</v>
      </c>
      <c r="K43" s="14" t="s">
        <v>128</v>
      </c>
      <c r="L43" s="14">
        <v>5.3</v>
      </c>
      <c r="M43" s="22">
        <v>9</v>
      </c>
      <c r="N43" s="23">
        <v>0</v>
      </c>
      <c r="O43" s="22">
        <v>9</v>
      </c>
      <c r="P43" s="23">
        <v>0</v>
      </c>
      <c r="Q43" s="24">
        <v>0</v>
      </c>
      <c r="R43" s="22">
        <v>9</v>
      </c>
      <c r="S43" s="22">
        <v>0</v>
      </c>
      <c r="T43" s="15"/>
      <c r="U43" s="25">
        <v>20219540</v>
      </c>
      <c r="V43" s="26">
        <v>0</v>
      </c>
      <c r="W43" s="25">
        <v>20219540</v>
      </c>
      <c r="X43" s="26">
        <v>0</v>
      </c>
      <c r="Y43" s="25">
        <v>702625</v>
      </c>
      <c r="Z43" s="28">
        <v>787935.10863843455</v>
      </c>
      <c r="AA43" s="25">
        <v>702625</v>
      </c>
      <c r="AB43" s="27">
        <v>3.4749801429706115E-2</v>
      </c>
      <c r="AC43" s="27">
        <f t="shared" si="0"/>
        <v>3.3446427824687756E-2</v>
      </c>
      <c r="AD43" s="25">
        <v>21710100.108638436</v>
      </c>
    </row>
    <row r="44" spans="1:30" x14ac:dyDescent="0.35">
      <c r="A44" s="14" t="s">
        <v>134</v>
      </c>
      <c r="C44" s="14" t="s">
        <v>126</v>
      </c>
      <c r="F44" s="14" t="s">
        <v>132</v>
      </c>
      <c r="H44" s="14" t="s">
        <v>135</v>
      </c>
      <c r="I44" s="21">
        <v>5.9</v>
      </c>
      <c r="J44" s="14" t="s">
        <v>132</v>
      </c>
      <c r="K44" s="14" t="s">
        <v>135</v>
      </c>
      <c r="L44" s="14">
        <v>5.9</v>
      </c>
      <c r="M44" s="22">
        <v>13.04</v>
      </c>
      <c r="N44" s="23">
        <v>0</v>
      </c>
      <c r="O44" s="22">
        <v>13.04</v>
      </c>
      <c r="P44" s="23">
        <v>0</v>
      </c>
      <c r="Q44" s="24">
        <v>0</v>
      </c>
      <c r="R44" s="22">
        <v>13.04</v>
      </c>
      <c r="S44" s="22">
        <v>0</v>
      </c>
      <c r="T44" s="15"/>
      <c r="U44" s="25">
        <v>23025842.999999996</v>
      </c>
      <c r="V44" s="26">
        <v>0</v>
      </c>
      <c r="W44" s="25">
        <v>23025842.999999996</v>
      </c>
      <c r="X44" s="26">
        <v>0</v>
      </c>
      <c r="Y44" s="25">
        <v>702990.00000000373</v>
      </c>
      <c r="Z44" s="28">
        <v>893635.08067727555</v>
      </c>
      <c r="AA44" s="25">
        <v>702990.00000000373</v>
      </c>
      <c r="AB44" s="27">
        <v>3.0530478297797994E-2</v>
      </c>
      <c r="AC44" s="27">
        <f t="shared" si="0"/>
        <v>2.9389855314940837E-2</v>
      </c>
      <c r="AD44" s="25">
        <v>24622468.080677275</v>
      </c>
    </row>
    <row r="45" spans="1:30" x14ac:dyDescent="0.35">
      <c r="A45" s="14" t="s">
        <v>136</v>
      </c>
      <c r="C45" s="14" t="s">
        <v>126</v>
      </c>
      <c r="F45" s="14" t="s">
        <v>135</v>
      </c>
      <c r="H45" s="14" t="s">
        <v>137</v>
      </c>
      <c r="I45" s="21">
        <v>10.1</v>
      </c>
      <c r="J45" s="14" t="s">
        <v>135</v>
      </c>
      <c r="K45" s="14" t="s">
        <v>137</v>
      </c>
      <c r="L45" s="14">
        <v>10.1</v>
      </c>
      <c r="M45" s="22">
        <v>12.53</v>
      </c>
      <c r="N45" s="23">
        <v>0</v>
      </c>
      <c r="O45" s="22">
        <v>12.53</v>
      </c>
      <c r="P45" s="23">
        <v>0</v>
      </c>
      <c r="Q45" s="24">
        <v>0</v>
      </c>
      <c r="R45" s="22">
        <v>12.53</v>
      </c>
      <c r="S45" s="22">
        <v>0</v>
      </c>
      <c r="T45" s="15"/>
      <c r="U45" s="25">
        <v>8483085</v>
      </c>
      <c r="V45" s="26">
        <v>0</v>
      </c>
      <c r="W45" s="25">
        <v>8483085</v>
      </c>
      <c r="X45" s="26">
        <v>0</v>
      </c>
      <c r="Y45" s="25">
        <v>702990</v>
      </c>
      <c r="Z45" s="28">
        <v>345950.38338937709</v>
      </c>
      <c r="AA45" s="25">
        <v>702990</v>
      </c>
      <c r="AB45" s="27">
        <v>8.2869616419026806E-2</v>
      </c>
      <c r="AC45" s="27">
        <f t="shared" si="0"/>
        <v>7.9622514745221154E-2</v>
      </c>
      <c r="AD45" s="25">
        <v>9532025.383389378</v>
      </c>
    </row>
    <row r="46" spans="1:30" x14ac:dyDescent="0.35">
      <c r="A46" s="14" t="s">
        <v>138</v>
      </c>
      <c r="C46" s="14" t="s">
        <v>126</v>
      </c>
      <c r="F46" s="14" t="s">
        <v>135</v>
      </c>
      <c r="H46" s="14" t="s">
        <v>139</v>
      </c>
      <c r="I46" s="21">
        <v>35.299999999999997</v>
      </c>
      <c r="J46" s="14" t="s">
        <v>135</v>
      </c>
      <c r="K46" s="14" t="s">
        <v>139</v>
      </c>
      <c r="L46" s="14">
        <v>35.299999999999997</v>
      </c>
      <c r="M46" s="22">
        <v>5.25</v>
      </c>
      <c r="N46" s="23">
        <v>0</v>
      </c>
      <c r="O46" s="22">
        <v>5.25</v>
      </c>
      <c r="P46" s="23">
        <v>0</v>
      </c>
      <c r="Q46" s="24">
        <v>0</v>
      </c>
      <c r="R46" s="22">
        <v>5.25</v>
      </c>
      <c r="S46" s="22">
        <v>0</v>
      </c>
      <c r="T46" s="15"/>
      <c r="U46" s="25">
        <v>10942595</v>
      </c>
      <c r="V46" s="26">
        <v>0</v>
      </c>
      <c r="W46" s="25">
        <v>10942595</v>
      </c>
      <c r="X46" s="26">
        <v>0</v>
      </c>
      <c r="Y46" s="25">
        <v>12780</v>
      </c>
      <c r="Z46" s="28">
        <v>412582.76047434809</v>
      </c>
      <c r="AA46" s="25">
        <v>12780</v>
      </c>
      <c r="AB46" s="27">
        <v>1.1679130955682816E-3</v>
      </c>
      <c r="AC46" s="27">
        <f t="shared" si="0"/>
        <v>1.1254777573350937E-3</v>
      </c>
      <c r="AD46" s="25">
        <v>11367957.760474348</v>
      </c>
    </row>
    <row r="47" spans="1:30" x14ac:dyDescent="0.35">
      <c r="A47" s="14" t="s">
        <v>140</v>
      </c>
      <c r="C47" s="14" t="s">
        <v>141</v>
      </c>
      <c r="F47" s="14" t="s">
        <v>142</v>
      </c>
      <c r="H47" s="14" t="s">
        <v>143</v>
      </c>
      <c r="I47" s="21">
        <v>2.2999999999999998</v>
      </c>
      <c r="J47" s="14" t="s">
        <v>142</v>
      </c>
      <c r="K47" s="14" t="s">
        <v>143</v>
      </c>
      <c r="L47" s="14">
        <v>2.2999999999999998</v>
      </c>
      <c r="M47" s="22">
        <v>13.14</v>
      </c>
      <c r="N47" s="23">
        <v>0</v>
      </c>
      <c r="O47" s="22">
        <v>13.14</v>
      </c>
      <c r="P47" s="23">
        <v>0</v>
      </c>
      <c r="Q47" s="24">
        <v>0</v>
      </c>
      <c r="R47" s="22">
        <v>13.14</v>
      </c>
      <c r="S47" s="22">
        <v>0</v>
      </c>
      <c r="T47" s="15"/>
      <c r="U47" s="25">
        <v>12243247</v>
      </c>
      <c r="V47" s="26">
        <v>0</v>
      </c>
      <c r="W47" s="25">
        <v>12243247</v>
      </c>
      <c r="X47" s="26">
        <v>0</v>
      </c>
      <c r="Y47" s="25">
        <v>374855</v>
      </c>
      <c r="Z47" s="28">
        <v>475201.56590777519</v>
      </c>
      <c r="AA47" s="25">
        <v>374855</v>
      </c>
      <c r="AB47" s="27">
        <v>3.0617286411031321E-2</v>
      </c>
      <c r="AC47" s="27">
        <f t="shared" si="0"/>
        <v>2.9473327509835699E-2</v>
      </c>
      <c r="AD47" s="25">
        <v>13093303.565907774</v>
      </c>
    </row>
    <row r="48" spans="1:30" x14ac:dyDescent="0.35">
      <c r="A48" s="14" t="s">
        <v>144</v>
      </c>
      <c r="C48" s="14" t="s">
        <v>141</v>
      </c>
      <c r="F48" s="14" t="s">
        <v>135</v>
      </c>
      <c r="H48" s="14" t="s">
        <v>142</v>
      </c>
      <c r="I48" s="21">
        <v>6.1</v>
      </c>
      <c r="J48" s="14" t="s">
        <v>135</v>
      </c>
      <c r="K48" s="14" t="s">
        <v>142</v>
      </c>
      <c r="L48" s="14">
        <v>6.1</v>
      </c>
      <c r="M48" s="22">
        <v>7.43</v>
      </c>
      <c r="N48" s="23">
        <v>0</v>
      </c>
      <c r="O48" s="22">
        <v>7.43</v>
      </c>
      <c r="P48" s="23">
        <v>0</v>
      </c>
      <c r="Q48" s="24">
        <v>0</v>
      </c>
      <c r="R48" s="22">
        <v>7.43</v>
      </c>
      <c r="S48" s="22">
        <v>0</v>
      </c>
      <c r="T48" s="15"/>
      <c r="U48" s="25">
        <v>12354884.000000002</v>
      </c>
      <c r="V48" s="26">
        <v>0</v>
      </c>
      <c r="W48" s="25">
        <v>12354884.000000002</v>
      </c>
      <c r="X48" s="26">
        <v>0</v>
      </c>
      <c r="Y48" s="25">
        <v>387264.99999999814</v>
      </c>
      <c r="Z48" s="28">
        <v>479873.21372344205</v>
      </c>
      <c r="AA48" s="25">
        <v>387264.99999999814</v>
      </c>
      <c r="AB48" s="27">
        <v>3.1345093972553535E-2</v>
      </c>
      <c r="AC48" s="27">
        <f t="shared" si="0"/>
        <v>3.0173145744114168E-2</v>
      </c>
      <c r="AD48" s="25">
        <v>13222022.213723442</v>
      </c>
    </row>
    <row r="49" spans="1:30" x14ac:dyDescent="0.35">
      <c r="A49" s="14" t="s">
        <v>145</v>
      </c>
      <c r="C49" s="14" t="s">
        <v>141</v>
      </c>
      <c r="F49" s="14" t="s">
        <v>135</v>
      </c>
      <c r="H49" s="14" t="s">
        <v>143</v>
      </c>
      <c r="I49" s="21">
        <v>5.5</v>
      </c>
      <c r="J49" s="14" t="s">
        <v>135</v>
      </c>
      <c r="K49" s="14" t="s">
        <v>143</v>
      </c>
      <c r="L49" s="14">
        <v>5.5</v>
      </c>
      <c r="M49" s="22">
        <v>1</v>
      </c>
      <c r="N49" s="23">
        <v>0</v>
      </c>
      <c r="O49" s="22">
        <v>1</v>
      </c>
      <c r="P49" s="23">
        <v>0</v>
      </c>
      <c r="Q49" s="24">
        <v>0</v>
      </c>
      <c r="R49" s="22">
        <v>1</v>
      </c>
      <c r="S49" s="22">
        <v>0</v>
      </c>
      <c r="T49" s="15"/>
      <c r="U49" s="25">
        <v>2435280</v>
      </c>
      <c r="V49" s="26">
        <v>0</v>
      </c>
      <c r="W49" s="25">
        <v>2435280</v>
      </c>
      <c r="X49" s="26">
        <v>0</v>
      </c>
      <c r="Y49" s="25">
        <v>302585</v>
      </c>
      <c r="Z49" s="28">
        <v>103108.83009537337</v>
      </c>
      <c r="AA49" s="25">
        <v>302585</v>
      </c>
      <c r="AB49" s="27">
        <v>0.1242505995203837</v>
      </c>
      <c r="AC49" s="27">
        <f t="shared" si="0"/>
        <v>0.11920356582589876</v>
      </c>
      <c r="AD49" s="25">
        <v>2840973.8300953736</v>
      </c>
    </row>
    <row r="50" spans="1:30" x14ac:dyDescent="0.35">
      <c r="A50" s="14" t="s">
        <v>146</v>
      </c>
      <c r="C50" s="14" t="s">
        <v>147</v>
      </c>
      <c r="F50" s="14" t="s">
        <v>92</v>
      </c>
      <c r="H50" s="14" t="s">
        <v>148</v>
      </c>
      <c r="I50" s="21">
        <v>28.5</v>
      </c>
      <c r="J50" s="14" t="s">
        <v>92</v>
      </c>
      <c r="K50" s="14" t="s">
        <v>148</v>
      </c>
      <c r="L50" s="14">
        <v>28.5</v>
      </c>
      <c r="M50" s="22">
        <v>5.0299999999999994</v>
      </c>
      <c r="N50" s="23">
        <v>0</v>
      </c>
      <c r="O50" s="22">
        <v>5.0299999999999994</v>
      </c>
      <c r="P50" s="23">
        <v>0</v>
      </c>
      <c r="Q50" s="24">
        <v>0</v>
      </c>
      <c r="R50" s="22">
        <v>5.0299999999999994</v>
      </c>
      <c r="S50" s="22">
        <v>0</v>
      </c>
      <c r="T50" s="15" t="s">
        <v>149</v>
      </c>
      <c r="U50" s="25">
        <v>12474577</v>
      </c>
      <c r="V50" s="26">
        <v>0</v>
      </c>
      <c r="W50" s="25">
        <v>12474577</v>
      </c>
      <c r="X50" s="26">
        <v>0</v>
      </c>
      <c r="Y50" s="25">
        <v>2107510</v>
      </c>
      <c r="Z50" s="28">
        <v>549165.83941098372</v>
      </c>
      <c r="AA50" s="25">
        <v>2107510</v>
      </c>
      <c r="AB50" s="27">
        <v>0.1689444058904763</v>
      </c>
      <c r="AC50" s="27">
        <f t="shared" si="0"/>
        <v>0.16182060917407634</v>
      </c>
      <c r="AD50" s="25">
        <v>15131252.839410983</v>
      </c>
    </row>
    <row r="51" spans="1:30" x14ac:dyDescent="0.35">
      <c r="A51" s="14" t="s">
        <v>150</v>
      </c>
      <c r="C51" s="14" t="s">
        <v>147</v>
      </c>
      <c r="F51" s="14" t="s">
        <v>148</v>
      </c>
      <c r="H51" s="14" t="s">
        <v>151</v>
      </c>
      <c r="I51" s="21">
        <v>6.3</v>
      </c>
      <c r="J51" s="14" t="s">
        <v>148</v>
      </c>
      <c r="K51" s="14" t="s">
        <v>151</v>
      </c>
      <c r="L51" s="14">
        <v>6.3</v>
      </c>
      <c r="M51" s="22">
        <v>5.3100000000000005</v>
      </c>
      <c r="N51" s="23">
        <v>0</v>
      </c>
      <c r="O51" s="22">
        <v>5.3100000000000005</v>
      </c>
      <c r="P51" s="23">
        <v>0</v>
      </c>
      <c r="Q51" s="24">
        <v>0</v>
      </c>
      <c r="R51" s="22">
        <v>5.3100000000000005</v>
      </c>
      <c r="S51" s="22">
        <v>0</v>
      </c>
      <c r="T51" s="15" t="s">
        <v>149</v>
      </c>
      <c r="U51" s="25">
        <v>8866294</v>
      </c>
      <c r="V51" s="26">
        <v>0</v>
      </c>
      <c r="W51" s="25">
        <v>8866294</v>
      </c>
      <c r="X51" s="26">
        <v>0</v>
      </c>
      <c r="Y51" s="25">
        <v>2107510</v>
      </c>
      <c r="Z51" s="28">
        <v>413276.8022294484</v>
      </c>
      <c r="AA51" s="25">
        <v>2107510</v>
      </c>
      <c r="AB51" s="27">
        <v>0.23769908825491237</v>
      </c>
      <c r="AC51" s="27">
        <f t="shared" si="0"/>
        <v>0.22711287460554355</v>
      </c>
      <c r="AD51" s="25">
        <v>11387080.802229449</v>
      </c>
    </row>
    <row r="52" spans="1:30" x14ac:dyDescent="0.35">
      <c r="A52" s="14" t="s">
        <v>152</v>
      </c>
      <c r="C52" s="14" t="s">
        <v>147</v>
      </c>
      <c r="F52" s="14" t="s">
        <v>151</v>
      </c>
      <c r="H52" s="14" t="s">
        <v>153</v>
      </c>
      <c r="I52" s="21">
        <v>22.5</v>
      </c>
      <c r="J52" s="14" t="s">
        <v>151</v>
      </c>
      <c r="K52" s="14" t="s">
        <v>153</v>
      </c>
      <c r="L52" s="14">
        <v>22.5</v>
      </c>
      <c r="M52" s="22">
        <v>15.079999999999998</v>
      </c>
      <c r="N52" s="23">
        <v>0</v>
      </c>
      <c r="O52" s="22">
        <v>15.079999999999998</v>
      </c>
      <c r="P52" s="23">
        <v>0</v>
      </c>
      <c r="Q52" s="24">
        <v>0</v>
      </c>
      <c r="R52" s="22">
        <v>15.079999999999998</v>
      </c>
      <c r="S52" s="22">
        <v>6</v>
      </c>
      <c r="T52" s="15" t="s">
        <v>129</v>
      </c>
      <c r="U52" s="25">
        <v>9414530</v>
      </c>
      <c r="V52" s="26">
        <v>0</v>
      </c>
      <c r="W52" s="25">
        <v>9414530</v>
      </c>
      <c r="X52" s="26">
        <v>0</v>
      </c>
      <c r="Y52" s="25">
        <v>2107145</v>
      </c>
      <c r="Z52" s="28">
        <v>433909.7910193202</v>
      </c>
      <c r="AA52" s="25">
        <v>2107145</v>
      </c>
      <c r="AB52" s="27">
        <v>0.22381839560764052</v>
      </c>
      <c r="AC52" s="27">
        <f t="shared" si="0"/>
        <v>0.21395724040689992</v>
      </c>
      <c r="AD52" s="25">
        <v>11955584.79101932</v>
      </c>
    </row>
    <row r="53" spans="1:30" x14ac:dyDescent="0.35">
      <c r="A53" s="14" t="s">
        <v>154</v>
      </c>
      <c r="C53" s="14" t="s">
        <v>155</v>
      </c>
      <c r="F53" s="14" t="s">
        <v>143</v>
      </c>
      <c r="H53" s="14" t="s">
        <v>156</v>
      </c>
      <c r="I53" s="21">
        <v>0.5</v>
      </c>
      <c r="J53" s="14" t="s">
        <v>143</v>
      </c>
      <c r="K53" s="14" t="s">
        <v>156</v>
      </c>
      <c r="L53" s="14">
        <v>0.5</v>
      </c>
      <c r="M53" s="22">
        <v>14.14</v>
      </c>
      <c r="N53" s="23">
        <v>0</v>
      </c>
      <c r="O53" s="22">
        <v>14.14</v>
      </c>
      <c r="P53" s="23">
        <v>0</v>
      </c>
      <c r="Q53" s="24">
        <v>0</v>
      </c>
      <c r="R53" s="22">
        <v>14.14</v>
      </c>
      <c r="S53" s="22">
        <v>0</v>
      </c>
      <c r="T53" s="15"/>
      <c r="U53" s="25">
        <v>4873079</v>
      </c>
      <c r="V53" s="26">
        <v>0</v>
      </c>
      <c r="W53" s="25">
        <v>4873079</v>
      </c>
      <c r="X53" s="26">
        <v>0</v>
      </c>
      <c r="Y53" s="25">
        <v>677440</v>
      </c>
      <c r="Z53" s="28">
        <v>209034.23671807841</v>
      </c>
      <c r="AA53" s="25">
        <v>677440</v>
      </c>
      <c r="AB53" s="27">
        <v>0.1390168310425503</v>
      </c>
      <c r="AC53" s="27">
        <f t="shared" si="0"/>
        <v>0.13329887951049996</v>
      </c>
      <c r="AD53" s="25">
        <v>5759553.2367180781</v>
      </c>
    </row>
    <row r="54" spans="1:30" x14ac:dyDescent="0.35">
      <c r="A54" s="14" t="s">
        <v>157</v>
      </c>
      <c r="C54" s="14" t="s">
        <v>158</v>
      </c>
      <c r="F54" s="14" t="s">
        <v>159</v>
      </c>
      <c r="H54" s="14" t="s">
        <v>160</v>
      </c>
      <c r="I54" s="21">
        <v>36.9</v>
      </c>
      <c r="J54" s="14" t="s">
        <v>159</v>
      </c>
      <c r="K54" s="14" t="s">
        <v>160</v>
      </c>
      <c r="L54" s="14">
        <v>36.9</v>
      </c>
      <c r="M54" s="22">
        <v>27.56</v>
      </c>
      <c r="N54" s="23">
        <v>0</v>
      </c>
      <c r="O54" s="22">
        <v>27.56</v>
      </c>
      <c r="P54" s="23">
        <v>0</v>
      </c>
      <c r="Q54" s="24">
        <v>0</v>
      </c>
      <c r="R54" s="22">
        <v>27.56</v>
      </c>
      <c r="S54" s="22">
        <v>0</v>
      </c>
      <c r="T54" s="15"/>
      <c r="U54" s="25">
        <v>77967668</v>
      </c>
      <c r="V54" s="26">
        <v>0</v>
      </c>
      <c r="W54" s="25">
        <v>77967668</v>
      </c>
      <c r="X54" s="26">
        <v>0</v>
      </c>
      <c r="Y54" s="25">
        <v>207633</v>
      </c>
      <c r="Z54" s="28">
        <v>2944105.6547578759</v>
      </c>
      <c r="AA54" s="25">
        <v>207633</v>
      </c>
      <c r="AB54" s="27">
        <v>2.6630654132171814E-3</v>
      </c>
      <c r="AC54" s="27">
        <f t="shared" si="0"/>
        <v>2.5661654740872252E-3</v>
      </c>
      <c r="AD54" s="25">
        <v>81119406.654757872</v>
      </c>
    </row>
    <row r="55" spans="1:30" x14ac:dyDescent="0.35">
      <c r="A55" s="14" t="s">
        <v>161</v>
      </c>
      <c r="C55" s="14" t="s">
        <v>158</v>
      </c>
      <c r="F55" s="14" t="s">
        <v>160</v>
      </c>
      <c r="H55" s="14" t="s">
        <v>162</v>
      </c>
      <c r="I55" s="21">
        <v>7.6</v>
      </c>
      <c r="J55" s="14" t="s">
        <v>160</v>
      </c>
      <c r="K55" s="14" t="s">
        <v>162</v>
      </c>
      <c r="L55" s="14">
        <v>7.6</v>
      </c>
      <c r="M55" s="22">
        <v>27.56</v>
      </c>
      <c r="N55" s="23">
        <v>0</v>
      </c>
      <c r="O55" s="22">
        <v>27.56</v>
      </c>
      <c r="P55" s="23">
        <v>0</v>
      </c>
      <c r="Q55" s="24">
        <v>0</v>
      </c>
      <c r="R55" s="22">
        <v>27.56</v>
      </c>
      <c r="S55" s="22">
        <v>0</v>
      </c>
      <c r="T55" s="15"/>
      <c r="U55" s="25">
        <v>77974337.000000015</v>
      </c>
      <c r="V55" s="26">
        <v>0</v>
      </c>
      <c r="W55" s="25">
        <v>77974337.000000015</v>
      </c>
      <c r="X55" s="26">
        <v>0</v>
      </c>
      <c r="Y55" s="25">
        <v>207632.9999999851</v>
      </c>
      <c r="Z55" s="28">
        <v>2944356.8113298421</v>
      </c>
      <c r="AA55" s="25">
        <v>207632.9999999851</v>
      </c>
      <c r="AB55" s="27">
        <v>2.6628376461858864E-3</v>
      </c>
      <c r="AC55" s="27">
        <f t="shared" si="0"/>
        <v>2.5659460159367193E-3</v>
      </c>
      <c r="AD55" s="25">
        <v>81126326.811329842</v>
      </c>
    </row>
    <row r="56" spans="1:30" x14ac:dyDescent="0.35">
      <c r="A56" s="14" t="s">
        <v>163</v>
      </c>
      <c r="C56" s="14" t="s">
        <v>158</v>
      </c>
      <c r="F56" s="14" t="s">
        <v>162</v>
      </c>
      <c r="H56" s="14" t="s">
        <v>164</v>
      </c>
      <c r="I56" s="21">
        <v>1.4</v>
      </c>
      <c r="J56" s="14" t="s">
        <v>162</v>
      </c>
      <c r="K56" s="14" t="s">
        <v>164</v>
      </c>
      <c r="L56" s="14">
        <v>1.4</v>
      </c>
      <c r="M56" s="22">
        <v>27.56</v>
      </c>
      <c r="N56" s="23">
        <v>0</v>
      </c>
      <c r="O56" s="22">
        <v>27.56</v>
      </c>
      <c r="P56" s="23">
        <v>0</v>
      </c>
      <c r="Q56" s="24">
        <v>0</v>
      </c>
      <c r="R56" s="22">
        <v>27.56</v>
      </c>
      <c r="S56" s="22">
        <v>0</v>
      </c>
      <c r="T56" s="15"/>
      <c r="U56" s="25">
        <v>77974337</v>
      </c>
      <c r="V56" s="26">
        <v>0</v>
      </c>
      <c r="W56" s="25">
        <v>77974337</v>
      </c>
      <c r="X56" s="26">
        <v>0</v>
      </c>
      <c r="Y56" s="25">
        <v>207633</v>
      </c>
      <c r="Z56" s="28">
        <v>2944356.8113298421</v>
      </c>
      <c r="AA56" s="25">
        <v>207633</v>
      </c>
      <c r="AB56" s="27">
        <v>2.6628376461860777E-3</v>
      </c>
      <c r="AC56" s="27">
        <f t="shared" si="0"/>
        <v>2.5659460159369036E-3</v>
      </c>
      <c r="AD56" s="25">
        <v>81126326.811329842</v>
      </c>
    </row>
    <row r="57" spans="1:30" x14ac:dyDescent="0.35">
      <c r="A57" s="14" t="s">
        <v>165</v>
      </c>
      <c r="C57" s="14" t="s">
        <v>158</v>
      </c>
      <c r="F57" s="14" t="s">
        <v>164</v>
      </c>
      <c r="H57" s="14" t="s">
        <v>166</v>
      </c>
      <c r="I57" s="21">
        <v>10.4</v>
      </c>
      <c r="J57" s="14" t="s">
        <v>164</v>
      </c>
      <c r="K57" s="14" t="s">
        <v>166</v>
      </c>
      <c r="L57" s="14">
        <v>10.4</v>
      </c>
      <c r="M57" s="22">
        <v>27.56</v>
      </c>
      <c r="N57" s="23">
        <v>0</v>
      </c>
      <c r="O57" s="22">
        <v>27.56</v>
      </c>
      <c r="P57" s="23">
        <v>0</v>
      </c>
      <c r="Q57" s="24">
        <v>0</v>
      </c>
      <c r="R57" s="22">
        <v>27.56</v>
      </c>
      <c r="S57" s="22">
        <v>0</v>
      </c>
      <c r="T57" s="15"/>
      <c r="U57" s="25">
        <v>78039710</v>
      </c>
      <c r="V57" s="26">
        <v>0</v>
      </c>
      <c r="W57" s="25">
        <v>78039710</v>
      </c>
      <c r="X57" s="26">
        <v>0</v>
      </c>
      <c r="Y57" s="25">
        <v>207633</v>
      </c>
      <c r="Z57" s="28">
        <v>2946818.778428229</v>
      </c>
      <c r="AA57" s="25">
        <v>207633</v>
      </c>
      <c r="AB57" s="27">
        <v>2.6606070166073142E-3</v>
      </c>
      <c r="AC57" s="27">
        <f t="shared" si="0"/>
        <v>2.5637967589407988E-3</v>
      </c>
      <c r="AD57" s="25">
        <v>81194161.778428227</v>
      </c>
    </row>
    <row r="58" spans="1:30" x14ac:dyDescent="0.35">
      <c r="A58" s="14" t="s">
        <v>167</v>
      </c>
      <c r="C58" s="14" t="s">
        <v>158</v>
      </c>
      <c r="F58" s="14" t="s">
        <v>166</v>
      </c>
      <c r="H58" s="14" t="s">
        <v>168</v>
      </c>
      <c r="I58" s="21">
        <v>31</v>
      </c>
      <c r="J58" s="14" t="s">
        <v>166</v>
      </c>
      <c r="K58" s="14" t="s">
        <v>168</v>
      </c>
      <c r="L58" s="14">
        <v>31</v>
      </c>
      <c r="M58" s="22">
        <v>27.57</v>
      </c>
      <c r="N58" s="23">
        <v>0</v>
      </c>
      <c r="O58" s="22">
        <v>27.57</v>
      </c>
      <c r="P58" s="23">
        <v>0</v>
      </c>
      <c r="Q58" s="24">
        <v>0</v>
      </c>
      <c r="R58" s="22">
        <v>27.57</v>
      </c>
      <c r="S58" s="22">
        <v>0</v>
      </c>
      <c r="T58" s="15"/>
      <c r="U58" s="25">
        <v>78064807</v>
      </c>
      <c r="V58" s="26">
        <v>0</v>
      </c>
      <c r="W58" s="25">
        <v>78064807</v>
      </c>
      <c r="X58" s="26">
        <v>0</v>
      </c>
      <c r="Y58" s="25">
        <v>207633</v>
      </c>
      <c r="Z58" s="28">
        <v>2947763.9390949905</v>
      </c>
      <c r="AA58" s="25">
        <v>207633</v>
      </c>
      <c r="AB58" s="27">
        <v>2.6597516599253233E-3</v>
      </c>
      <c r="AC58" s="27">
        <f t="shared" si="0"/>
        <v>2.5629726052774928E-3</v>
      </c>
      <c r="AD58" s="25">
        <v>81220203.93909499</v>
      </c>
    </row>
    <row r="59" spans="1:30" x14ac:dyDescent="0.35">
      <c r="A59" s="14" t="s">
        <v>169</v>
      </c>
      <c r="C59" s="14" t="s">
        <v>158</v>
      </c>
      <c r="F59" s="14" t="s">
        <v>168</v>
      </c>
      <c r="H59" s="14" t="s">
        <v>170</v>
      </c>
      <c r="I59" s="21">
        <v>11.5</v>
      </c>
      <c r="J59" s="14" t="s">
        <v>168</v>
      </c>
      <c r="K59" s="14" t="s">
        <v>170</v>
      </c>
      <c r="L59" s="14">
        <v>11.5</v>
      </c>
      <c r="M59" s="22">
        <v>22.54</v>
      </c>
      <c r="N59" s="23">
        <v>0</v>
      </c>
      <c r="O59" s="22">
        <v>22.54</v>
      </c>
      <c r="P59" s="23">
        <v>0</v>
      </c>
      <c r="Q59" s="24">
        <v>0</v>
      </c>
      <c r="R59" s="22">
        <v>22.54</v>
      </c>
      <c r="S59" s="22">
        <v>0</v>
      </c>
      <c r="T59" s="15"/>
      <c r="U59" s="25">
        <v>52958982</v>
      </c>
      <c r="V59" s="26">
        <v>0</v>
      </c>
      <c r="W59" s="25">
        <v>52958982</v>
      </c>
      <c r="X59" s="26">
        <v>0</v>
      </c>
      <c r="Y59" s="25">
        <v>175601</v>
      </c>
      <c r="Z59" s="28">
        <v>2001064.5852646185</v>
      </c>
      <c r="AA59" s="25">
        <v>175601</v>
      </c>
      <c r="AB59" s="27">
        <v>3.3157925883091936E-3</v>
      </c>
      <c r="AC59" s="27">
        <f t="shared" si="0"/>
        <v>3.1950664329873498E-3</v>
      </c>
      <c r="AD59" s="25">
        <v>55135647.585264616</v>
      </c>
    </row>
    <row r="60" spans="1:30" x14ac:dyDescent="0.35">
      <c r="A60" s="14" t="s">
        <v>171</v>
      </c>
      <c r="C60" s="14" t="s">
        <v>158</v>
      </c>
      <c r="F60" s="14" t="s">
        <v>170</v>
      </c>
      <c r="H60" s="14" t="s">
        <v>172</v>
      </c>
      <c r="I60" s="21">
        <v>30.6</v>
      </c>
      <c r="J60" s="14" t="s">
        <v>170</v>
      </c>
      <c r="K60" s="14" t="s">
        <v>172</v>
      </c>
      <c r="L60" s="14">
        <v>30.6</v>
      </c>
      <c r="M60" s="22">
        <v>20.14</v>
      </c>
      <c r="N60" s="23">
        <v>0</v>
      </c>
      <c r="O60" s="22">
        <v>20.14</v>
      </c>
      <c r="P60" s="23">
        <v>0</v>
      </c>
      <c r="Q60" s="24">
        <v>0</v>
      </c>
      <c r="R60" s="22">
        <v>20.14</v>
      </c>
      <c r="S60" s="22">
        <v>0</v>
      </c>
      <c r="T60" s="15"/>
      <c r="U60" s="25">
        <v>37327265</v>
      </c>
      <c r="V60" s="26">
        <v>0</v>
      </c>
      <c r="W60" s="25">
        <v>37327265</v>
      </c>
      <c r="X60" s="26">
        <v>0</v>
      </c>
      <c r="Y60" s="25">
        <v>168943</v>
      </c>
      <c r="Z60" s="28">
        <v>1412118.6179350624</v>
      </c>
      <c r="AA60" s="25">
        <v>168943</v>
      </c>
      <c r="AB60" s="27">
        <v>4.5259946047480305E-3</v>
      </c>
      <c r="AC60" s="27">
        <f t="shared" si="0"/>
        <v>4.3610141468999764E-3</v>
      </c>
      <c r="AD60" s="25">
        <v>38908326.617935061</v>
      </c>
    </row>
    <row r="61" spans="1:30" x14ac:dyDescent="0.35">
      <c r="A61" s="14" t="s">
        <v>173</v>
      </c>
      <c r="C61" s="14" t="s">
        <v>158</v>
      </c>
      <c r="F61" s="14" t="s">
        <v>170</v>
      </c>
      <c r="H61" s="14" t="s">
        <v>174</v>
      </c>
      <c r="I61" s="21">
        <v>10.199999999999999</v>
      </c>
      <c r="J61" s="14" t="s">
        <v>170</v>
      </c>
      <c r="K61" s="14" t="s">
        <v>174</v>
      </c>
      <c r="L61" s="14">
        <v>10.199999999999999</v>
      </c>
      <c r="M61" s="22">
        <v>20.14</v>
      </c>
      <c r="N61" s="23">
        <v>0</v>
      </c>
      <c r="O61" s="22">
        <v>20.14</v>
      </c>
      <c r="P61" s="23">
        <v>0</v>
      </c>
      <c r="Q61" s="24">
        <v>0</v>
      </c>
      <c r="R61" s="22">
        <v>20.14</v>
      </c>
      <c r="S61" s="22">
        <v>0</v>
      </c>
      <c r="T61" s="15"/>
      <c r="U61" s="25">
        <v>43516622</v>
      </c>
      <c r="V61" s="26">
        <v>0</v>
      </c>
      <c r="W61" s="25">
        <v>43516622</v>
      </c>
      <c r="X61" s="26">
        <v>0</v>
      </c>
      <c r="Y61" s="25">
        <v>168943</v>
      </c>
      <c r="Z61" s="28">
        <v>1645211.6883795913</v>
      </c>
      <c r="AA61" s="25">
        <v>168943</v>
      </c>
      <c r="AB61" s="27">
        <v>3.882263655483185E-3</v>
      </c>
      <c r="AC61" s="27">
        <f t="shared" si="0"/>
        <v>3.7408357057802555E-3</v>
      </c>
      <c r="AD61" s="25">
        <v>45330776.688379593</v>
      </c>
    </row>
    <row r="62" spans="1:30" x14ac:dyDescent="0.35">
      <c r="A62" s="14" t="s">
        <v>175</v>
      </c>
      <c r="C62" s="14" t="s">
        <v>65</v>
      </c>
      <c r="F62" s="14" t="s">
        <v>49</v>
      </c>
      <c r="H62" s="14" t="s">
        <v>176</v>
      </c>
      <c r="I62" s="21">
        <v>6.15</v>
      </c>
      <c r="J62" s="14" t="s">
        <v>49</v>
      </c>
      <c r="K62" s="14" t="s">
        <v>176</v>
      </c>
      <c r="L62" s="14">
        <v>6.15</v>
      </c>
      <c r="M62" s="22">
        <v>23.22</v>
      </c>
      <c r="N62" s="23">
        <v>0</v>
      </c>
      <c r="O62" s="22">
        <v>23.22</v>
      </c>
      <c r="P62" s="23">
        <v>0</v>
      </c>
      <c r="Q62" s="24">
        <v>0</v>
      </c>
      <c r="R62" s="22">
        <v>23.22</v>
      </c>
      <c r="S62" s="22">
        <v>6</v>
      </c>
      <c r="T62" s="15" t="s">
        <v>68</v>
      </c>
      <c r="U62" s="25">
        <v>23417262</v>
      </c>
      <c r="V62" s="26">
        <v>0</v>
      </c>
      <c r="W62" s="25">
        <v>23417262</v>
      </c>
      <c r="X62" s="26">
        <v>0</v>
      </c>
      <c r="Y62" s="25">
        <v>132495</v>
      </c>
      <c r="Z62" s="28">
        <v>886891.02395491733</v>
      </c>
      <c r="AA62" s="25">
        <v>132495</v>
      </c>
      <c r="AB62" s="27">
        <v>5.6580056199567654E-3</v>
      </c>
      <c r="AC62" s="27">
        <f t="shared" si="0"/>
        <v>5.4515374335163576E-3</v>
      </c>
      <c r="AD62" s="25">
        <v>24436648.023954917</v>
      </c>
    </row>
    <row r="63" spans="1:30" x14ac:dyDescent="0.35">
      <c r="A63" s="14" t="s">
        <v>177</v>
      </c>
      <c r="C63" s="14" t="s">
        <v>65</v>
      </c>
      <c r="F63" s="14" t="s">
        <v>176</v>
      </c>
      <c r="H63" s="14" t="s">
        <v>178</v>
      </c>
      <c r="I63" s="21">
        <v>11</v>
      </c>
      <c r="J63" s="14" t="s">
        <v>176</v>
      </c>
      <c r="K63" s="14" t="s">
        <v>178</v>
      </c>
      <c r="L63" s="14">
        <v>11</v>
      </c>
      <c r="M63" s="22">
        <v>23.22</v>
      </c>
      <c r="N63" s="23">
        <v>0</v>
      </c>
      <c r="O63" s="22">
        <v>23.22</v>
      </c>
      <c r="P63" s="23">
        <v>0</v>
      </c>
      <c r="Q63" s="24">
        <v>0</v>
      </c>
      <c r="R63" s="22">
        <v>23.22</v>
      </c>
      <c r="S63" s="22">
        <v>6</v>
      </c>
      <c r="T63" s="15" t="s">
        <v>68</v>
      </c>
      <c r="U63" s="25">
        <v>46829163</v>
      </c>
      <c r="V63" s="26">
        <v>0</v>
      </c>
      <c r="W63" s="25">
        <v>46829163</v>
      </c>
      <c r="X63" s="26">
        <v>0</v>
      </c>
      <c r="Y63" s="25">
        <v>132495</v>
      </c>
      <c r="Z63" s="28">
        <v>1768590.3489467273</v>
      </c>
      <c r="AA63" s="25">
        <v>132495</v>
      </c>
      <c r="AB63" s="27">
        <v>2.8293266740641938E-3</v>
      </c>
      <c r="AC63" s="27">
        <f t="shared" si="0"/>
        <v>2.7263606004303406E-3</v>
      </c>
      <c r="AD63" s="25">
        <v>48730248.348946728</v>
      </c>
    </row>
    <row r="64" spans="1:30" x14ac:dyDescent="0.35">
      <c r="A64" s="14" t="s">
        <v>179</v>
      </c>
      <c r="C64" s="14" t="s">
        <v>65</v>
      </c>
      <c r="F64" s="14" t="s">
        <v>178</v>
      </c>
      <c r="H64" s="14" t="s">
        <v>180</v>
      </c>
      <c r="I64" s="21">
        <v>25.3</v>
      </c>
      <c r="J64" s="14" t="s">
        <v>178</v>
      </c>
      <c r="K64" s="14" t="s">
        <v>180</v>
      </c>
      <c r="L64" s="14">
        <v>25.3</v>
      </c>
      <c r="M64" s="22">
        <v>23.24</v>
      </c>
      <c r="N64" s="23">
        <v>0</v>
      </c>
      <c r="O64" s="22">
        <v>23.24</v>
      </c>
      <c r="P64" s="23">
        <v>0</v>
      </c>
      <c r="Q64" s="24">
        <v>0</v>
      </c>
      <c r="R64" s="22">
        <v>23.24</v>
      </c>
      <c r="S64" s="22">
        <v>6</v>
      </c>
      <c r="T64" s="15" t="s">
        <v>68</v>
      </c>
      <c r="U64" s="25">
        <v>47466529</v>
      </c>
      <c r="V64" s="26">
        <v>0</v>
      </c>
      <c r="W64" s="25">
        <v>47466529</v>
      </c>
      <c r="X64" s="26">
        <v>0</v>
      </c>
      <c r="Y64" s="25">
        <v>132495</v>
      </c>
      <c r="Z64" s="28">
        <v>1792593.7467046767</v>
      </c>
      <c r="AA64" s="25">
        <v>132495</v>
      </c>
      <c r="AB64" s="27">
        <v>2.7913353428475883E-3</v>
      </c>
      <c r="AC64" s="27">
        <f t="shared" si="0"/>
        <v>2.6897555744405462E-3</v>
      </c>
      <c r="AD64" s="25">
        <v>49391617.746704675</v>
      </c>
    </row>
    <row r="65" spans="1:30" x14ac:dyDescent="0.35">
      <c r="A65" s="14" t="s">
        <v>181</v>
      </c>
      <c r="C65" s="14" t="s">
        <v>182</v>
      </c>
      <c r="F65" s="14" t="s">
        <v>180</v>
      </c>
      <c r="H65" s="14" t="s">
        <v>183</v>
      </c>
      <c r="I65" s="21">
        <v>13.15</v>
      </c>
      <c r="J65" s="14" t="s">
        <v>180</v>
      </c>
      <c r="K65" s="14" t="s">
        <v>183</v>
      </c>
      <c r="L65" s="14">
        <v>13.15</v>
      </c>
      <c r="M65" s="22">
        <v>22.04</v>
      </c>
      <c r="N65" s="23">
        <v>0</v>
      </c>
      <c r="O65" s="22">
        <v>22.04</v>
      </c>
      <c r="P65" s="23">
        <v>0</v>
      </c>
      <c r="Q65" s="24">
        <v>0</v>
      </c>
      <c r="R65" s="22">
        <v>22.04</v>
      </c>
      <c r="S65" s="22">
        <v>6</v>
      </c>
      <c r="T65" s="15" t="s">
        <v>68</v>
      </c>
      <c r="U65" s="25">
        <v>47808236</v>
      </c>
      <c r="V65" s="26">
        <v>0</v>
      </c>
      <c r="W65" s="25">
        <v>47808236</v>
      </c>
      <c r="X65" s="26">
        <v>0</v>
      </c>
      <c r="Y65" s="25">
        <v>133278</v>
      </c>
      <c r="Z65" s="28">
        <v>1805492.024457365</v>
      </c>
      <c r="AA65" s="25">
        <v>133278</v>
      </c>
      <c r="AB65" s="27">
        <v>2.7877623428733075E-3</v>
      </c>
      <c r="AC65" s="27">
        <f t="shared" si="0"/>
        <v>2.6863129481884502E-3</v>
      </c>
      <c r="AD65" s="25">
        <v>49747006.024457365</v>
      </c>
    </row>
    <row r="66" spans="1:30" x14ac:dyDescent="0.35">
      <c r="A66" s="14" t="s">
        <v>184</v>
      </c>
      <c r="C66" s="14" t="s">
        <v>182</v>
      </c>
      <c r="F66" s="14" t="s">
        <v>183</v>
      </c>
      <c r="H66" s="14" t="s">
        <v>185</v>
      </c>
      <c r="I66" s="21">
        <v>4.8</v>
      </c>
      <c r="J66" s="14" t="s">
        <v>183</v>
      </c>
      <c r="K66" s="14" t="s">
        <v>185</v>
      </c>
      <c r="L66" s="14">
        <v>4.8</v>
      </c>
      <c r="M66" s="22">
        <v>21.57</v>
      </c>
      <c r="N66" s="23">
        <v>0</v>
      </c>
      <c r="O66" s="22">
        <v>21.57</v>
      </c>
      <c r="P66" s="23">
        <v>0</v>
      </c>
      <c r="Q66" s="24">
        <v>0</v>
      </c>
      <c r="R66" s="22">
        <v>21.57</v>
      </c>
      <c r="S66" s="22">
        <v>6</v>
      </c>
      <c r="T66" s="15" t="s">
        <v>68</v>
      </c>
      <c r="U66" s="25">
        <v>47817157</v>
      </c>
      <c r="V66" s="26">
        <v>0</v>
      </c>
      <c r="W66" s="25">
        <v>47817157</v>
      </c>
      <c r="X66" s="26">
        <v>0</v>
      </c>
      <c r="Y66" s="25">
        <v>133590</v>
      </c>
      <c r="Z66" s="28">
        <v>1805839.742050552</v>
      </c>
      <c r="AA66" s="25">
        <v>133590</v>
      </c>
      <c r="AB66" s="27">
        <v>2.7937670991188372E-3</v>
      </c>
      <c r="AC66" s="27">
        <f t="shared" si="0"/>
        <v>2.6920985988497501E-3</v>
      </c>
      <c r="AD66" s="25">
        <v>49756586.742050551</v>
      </c>
    </row>
    <row r="67" spans="1:30" x14ac:dyDescent="0.35">
      <c r="A67" s="14" t="s">
        <v>186</v>
      </c>
      <c r="C67" s="14" t="s">
        <v>182</v>
      </c>
      <c r="F67" s="14" t="s">
        <v>185</v>
      </c>
      <c r="H67" s="14" t="s">
        <v>187</v>
      </c>
      <c r="I67" s="21">
        <v>7.9</v>
      </c>
      <c r="J67" s="14" t="s">
        <v>185</v>
      </c>
      <c r="K67" s="14" t="s">
        <v>187</v>
      </c>
      <c r="L67" s="14">
        <v>7.9</v>
      </c>
      <c r="M67" s="22">
        <v>21.57</v>
      </c>
      <c r="N67" s="23">
        <v>0</v>
      </c>
      <c r="O67" s="22">
        <v>21.57</v>
      </c>
      <c r="P67" s="23">
        <v>0</v>
      </c>
      <c r="Q67" s="24">
        <v>0</v>
      </c>
      <c r="R67" s="22">
        <v>21.57</v>
      </c>
      <c r="S67" s="22">
        <v>6</v>
      </c>
      <c r="T67" s="15" t="s">
        <v>68</v>
      </c>
      <c r="U67" s="25">
        <v>47817157</v>
      </c>
      <c r="V67" s="26">
        <v>0</v>
      </c>
      <c r="W67" s="25">
        <v>47817157</v>
      </c>
      <c r="X67" s="26">
        <v>0</v>
      </c>
      <c r="Y67" s="25">
        <v>133590</v>
      </c>
      <c r="Z67" s="28">
        <v>1805839.742050552</v>
      </c>
      <c r="AA67" s="25">
        <v>133590</v>
      </c>
      <c r="AB67" s="27">
        <v>2.7937670991188372E-3</v>
      </c>
      <c r="AC67" s="27">
        <f t="shared" si="0"/>
        <v>2.6920985988497501E-3</v>
      </c>
      <c r="AD67" s="25">
        <v>49756586.742050551</v>
      </c>
    </row>
    <row r="68" spans="1:30" x14ac:dyDescent="0.35">
      <c r="A68" s="14" t="s">
        <v>188</v>
      </c>
      <c r="C68" s="14" t="s">
        <v>182</v>
      </c>
      <c r="F68" s="14" t="s">
        <v>187</v>
      </c>
      <c r="H68" s="14" t="s">
        <v>189</v>
      </c>
      <c r="I68" s="21">
        <v>8.1</v>
      </c>
      <c r="J68" s="14" t="s">
        <v>187</v>
      </c>
      <c r="K68" s="14" t="s">
        <v>189</v>
      </c>
      <c r="L68" s="14">
        <v>8.1</v>
      </c>
      <c r="M68" s="22">
        <v>22.46</v>
      </c>
      <c r="N68" s="23">
        <v>0</v>
      </c>
      <c r="O68" s="22">
        <v>22.46</v>
      </c>
      <c r="P68" s="23">
        <v>0</v>
      </c>
      <c r="Q68" s="24">
        <v>0</v>
      </c>
      <c r="R68" s="22">
        <v>22.46</v>
      </c>
      <c r="S68" s="22">
        <v>6</v>
      </c>
      <c r="T68" s="15" t="s">
        <v>68</v>
      </c>
      <c r="U68" s="25">
        <v>48417428</v>
      </c>
      <c r="V68" s="26">
        <v>0</v>
      </c>
      <c r="W68" s="25">
        <v>48417428</v>
      </c>
      <c r="X68" s="26">
        <v>0</v>
      </c>
      <c r="Y68" s="25">
        <v>133590</v>
      </c>
      <c r="Z68" s="28">
        <v>1828446.1308060896</v>
      </c>
      <c r="AA68" s="25">
        <v>133590</v>
      </c>
      <c r="AB68" s="27">
        <v>2.7591304519521357E-3</v>
      </c>
      <c r="AC68" s="27">
        <f t="shared" ref="AC68:AC131" si="1">Y68/(Z68+W68)</f>
        <v>2.6587257622829384E-3</v>
      </c>
      <c r="AD68" s="25">
        <v>50379464.130806088</v>
      </c>
    </row>
    <row r="69" spans="1:30" x14ac:dyDescent="0.35">
      <c r="A69" s="14" t="s">
        <v>190</v>
      </c>
      <c r="C69" s="14" t="s">
        <v>182</v>
      </c>
      <c r="F69" s="14" t="s">
        <v>189</v>
      </c>
      <c r="H69" s="14" t="s">
        <v>191</v>
      </c>
      <c r="I69" s="21">
        <v>5.7</v>
      </c>
      <c r="J69" s="14" t="s">
        <v>189</v>
      </c>
      <c r="K69" s="14" t="s">
        <v>191</v>
      </c>
      <c r="L69" s="14">
        <v>5.7</v>
      </c>
      <c r="M69" s="22">
        <v>22.46</v>
      </c>
      <c r="N69" s="23">
        <v>0</v>
      </c>
      <c r="O69" s="22">
        <v>22.46</v>
      </c>
      <c r="P69" s="23">
        <v>0</v>
      </c>
      <c r="Q69" s="24">
        <v>0</v>
      </c>
      <c r="R69" s="22">
        <v>22.46</v>
      </c>
      <c r="S69" s="22">
        <v>6</v>
      </c>
      <c r="T69" s="15" t="s">
        <v>68</v>
      </c>
      <c r="U69" s="25">
        <v>48413106.999999993</v>
      </c>
      <c r="V69" s="26">
        <v>0</v>
      </c>
      <c r="W69" s="25">
        <v>48413106.999999993</v>
      </c>
      <c r="X69" s="26">
        <v>0</v>
      </c>
      <c r="Y69" s="25">
        <v>133590.00000000745</v>
      </c>
      <c r="Z69" s="28">
        <v>1828283.4006295316</v>
      </c>
      <c r="AA69" s="25">
        <v>133590.00000000745</v>
      </c>
      <c r="AB69" s="27">
        <v>2.7593767117654205E-3</v>
      </c>
      <c r="AC69" s="27">
        <f t="shared" si="1"/>
        <v>2.6589630369452033E-3</v>
      </c>
      <c r="AD69" s="25">
        <v>50374980.400629528</v>
      </c>
    </row>
    <row r="70" spans="1:30" x14ac:dyDescent="0.35">
      <c r="A70" s="14" t="s">
        <v>192</v>
      </c>
      <c r="C70" s="14" t="s">
        <v>182</v>
      </c>
      <c r="F70" s="14" t="s">
        <v>191</v>
      </c>
      <c r="H70" s="14" t="s">
        <v>193</v>
      </c>
      <c r="I70" s="21">
        <v>3.8</v>
      </c>
      <c r="J70" s="14" t="s">
        <v>191</v>
      </c>
      <c r="K70" s="14" t="s">
        <v>193</v>
      </c>
      <c r="L70" s="14">
        <v>3.8</v>
      </c>
      <c r="M70" s="22">
        <v>22.46</v>
      </c>
      <c r="N70" s="23">
        <v>0</v>
      </c>
      <c r="O70" s="22">
        <v>22.46</v>
      </c>
      <c r="P70" s="23">
        <v>0</v>
      </c>
      <c r="Q70" s="24">
        <v>0</v>
      </c>
      <c r="R70" s="22">
        <v>22.46</v>
      </c>
      <c r="S70" s="22">
        <v>6</v>
      </c>
      <c r="T70" s="15" t="s">
        <v>68</v>
      </c>
      <c r="U70" s="25">
        <v>48415777</v>
      </c>
      <c r="V70" s="26">
        <v>0</v>
      </c>
      <c r="W70" s="25">
        <v>48415777</v>
      </c>
      <c r="X70" s="26">
        <v>0</v>
      </c>
      <c r="Y70" s="25">
        <v>133590</v>
      </c>
      <c r="Z70" s="28">
        <v>1828383.9536430491</v>
      </c>
      <c r="AA70" s="25">
        <v>133590</v>
      </c>
      <c r="AB70" s="27">
        <v>2.7592245395545341E-3</v>
      </c>
      <c r="AC70" s="27">
        <f t="shared" si="1"/>
        <v>2.658816416961458E-3</v>
      </c>
      <c r="AD70" s="25">
        <v>50377750.953643046</v>
      </c>
    </row>
    <row r="71" spans="1:30" x14ac:dyDescent="0.35">
      <c r="A71" s="14" t="s">
        <v>194</v>
      </c>
      <c r="C71" s="14" t="s">
        <v>182</v>
      </c>
      <c r="F71" s="14" t="s">
        <v>193</v>
      </c>
      <c r="H71" s="14" t="s">
        <v>195</v>
      </c>
      <c r="I71" s="21">
        <v>5</v>
      </c>
      <c r="J71" s="14" t="s">
        <v>193</v>
      </c>
      <c r="K71" s="14" t="s">
        <v>195</v>
      </c>
      <c r="L71" s="14">
        <v>5</v>
      </c>
      <c r="M71" s="22">
        <v>22.46</v>
      </c>
      <c r="N71" s="23">
        <v>0</v>
      </c>
      <c r="O71" s="22">
        <v>22.46</v>
      </c>
      <c r="P71" s="23">
        <v>0</v>
      </c>
      <c r="Q71" s="24">
        <v>0</v>
      </c>
      <c r="R71" s="22">
        <v>22.46</v>
      </c>
      <c r="S71" s="22">
        <v>6</v>
      </c>
      <c r="T71" s="15" t="s">
        <v>68</v>
      </c>
      <c r="U71" s="25">
        <v>48398290</v>
      </c>
      <c r="V71" s="26">
        <v>0</v>
      </c>
      <c r="W71" s="25">
        <v>48398290</v>
      </c>
      <c r="X71" s="26">
        <v>0</v>
      </c>
      <c r="Y71" s="25">
        <v>133590</v>
      </c>
      <c r="Z71" s="28">
        <v>1827725.3878949652</v>
      </c>
      <c r="AA71" s="25">
        <v>133590</v>
      </c>
      <c r="AB71" s="27">
        <v>2.7602214871641126E-3</v>
      </c>
      <c r="AC71" s="27">
        <f t="shared" si="1"/>
        <v>2.6597769894403508E-3</v>
      </c>
      <c r="AD71" s="25">
        <v>50359605.387894966</v>
      </c>
    </row>
    <row r="72" spans="1:30" x14ac:dyDescent="0.35">
      <c r="A72" s="14" t="s">
        <v>196</v>
      </c>
      <c r="C72" s="14" t="s">
        <v>182</v>
      </c>
      <c r="F72" s="14" t="s">
        <v>195</v>
      </c>
      <c r="H72" s="14" t="s">
        <v>197</v>
      </c>
      <c r="I72" s="21">
        <v>11.9</v>
      </c>
      <c r="J72" s="14" t="s">
        <v>195</v>
      </c>
      <c r="K72" s="14" t="s">
        <v>197</v>
      </c>
      <c r="L72" s="14">
        <v>11.9</v>
      </c>
      <c r="M72" s="22">
        <v>24.87</v>
      </c>
      <c r="N72" s="23">
        <v>0</v>
      </c>
      <c r="O72" s="22">
        <v>24.87</v>
      </c>
      <c r="P72" s="23">
        <v>0</v>
      </c>
      <c r="Q72" s="24">
        <v>0</v>
      </c>
      <c r="R72" s="22">
        <v>24.87</v>
      </c>
      <c r="S72" s="22">
        <v>6</v>
      </c>
      <c r="T72" s="15" t="s">
        <v>68</v>
      </c>
      <c r="U72" s="25">
        <v>53072091</v>
      </c>
      <c r="V72" s="26">
        <v>0</v>
      </c>
      <c r="W72" s="25">
        <v>53072091</v>
      </c>
      <c r="X72" s="26">
        <v>0</v>
      </c>
      <c r="Y72" s="25">
        <v>125195</v>
      </c>
      <c r="Z72" s="28">
        <v>2003425.9993494875</v>
      </c>
      <c r="AA72" s="25">
        <v>125195</v>
      </c>
      <c r="AB72" s="27">
        <v>2.3589611345820158E-3</v>
      </c>
      <c r="AC72" s="27">
        <f t="shared" si="1"/>
        <v>2.2731516074824811E-3</v>
      </c>
      <c r="AD72" s="25">
        <v>55200711.99934949</v>
      </c>
    </row>
    <row r="73" spans="1:30" x14ac:dyDescent="0.35">
      <c r="A73" s="14" t="s">
        <v>198</v>
      </c>
      <c r="C73" s="14" t="s">
        <v>182</v>
      </c>
      <c r="F73" s="14" t="s">
        <v>197</v>
      </c>
      <c r="H73" s="14" t="s">
        <v>199</v>
      </c>
      <c r="I73" s="21">
        <v>14.9</v>
      </c>
      <c r="J73" s="14" t="s">
        <v>197</v>
      </c>
      <c r="K73" s="14" t="s">
        <v>199</v>
      </c>
      <c r="L73" s="14">
        <v>14.9</v>
      </c>
      <c r="M73" s="22">
        <v>26.01</v>
      </c>
      <c r="N73" s="23">
        <v>0</v>
      </c>
      <c r="O73" s="22">
        <v>26.01</v>
      </c>
      <c r="P73" s="23">
        <v>0</v>
      </c>
      <c r="Q73" s="24">
        <v>0</v>
      </c>
      <c r="R73" s="22">
        <v>26.01</v>
      </c>
      <c r="S73" s="22">
        <v>6</v>
      </c>
      <c r="T73" s="15" t="s">
        <v>68</v>
      </c>
      <c r="U73" s="25">
        <v>53284319</v>
      </c>
      <c r="V73" s="26">
        <v>0</v>
      </c>
      <c r="W73" s="25">
        <v>53284319</v>
      </c>
      <c r="X73" s="26">
        <v>0</v>
      </c>
      <c r="Y73" s="25">
        <v>125195</v>
      </c>
      <c r="Z73" s="28">
        <v>2011418.5704928716</v>
      </c>
      <c r="AA73" s="25">
        <v>125195</v>
      </c>
      <c r="AB73" s="27">
        <v>2.3495655447900161E-3</v>
      </c>
      <c r="AC73" s="27">
        <f t="shared" si="1"/>
        <v>2.2640985634814472E-3</v>
      </c>
      <c r="AD73" s="25">
        <v>55420932.570492871</v>
      </c>
    </row>
    <row r="74" spans="1:30" x14ac:dyDescent="0.35">
      <c r="A74" s="14" t="s">
        <v>200</v>
      </c>
      <c r="C74" s="14" t="s">
        <v>182</v>
      </c>
      <c r="F74" s="14" t="s">
        <v>199</v>
      </c>
      <c r="H74" s="14" t="s">
        <v>201</v>
      </c>
      <c r="I74" s="21">
        <v>4.5999999999999996</v>
      </c>
      <c r="J74" s="14" t="s">
        <v>199</v>
      </c>
      <c r="K74" s="14" t="s">
        <v>201</v>
      </c>
      <c r="L74" s="14">
        <v>4.5999999999999996</v>
      </c>
      <c r="M74" s="22">
        <v>26.95</v>
      </c>
      <c r="N74" s="23">
        <v>0</v>
      </c>
      <c r="O74" s="22">
        <v>26.95</v>
      </c>
      <c r="P74" s="23">
        <v>0</v>
      </c>
      <c r="Q74" s="24">
        <v>0</v>
      </c>
      <c r="R74" s="22">
        <v>26.95</v>
      </c>
      <c r="S74" s="22">
        <v>6</v>
      </c>
      <c r="T74" s="15" t="s">
        <v>68</v>
      </c>
      <c r="U74" s="25">
        <v>55699103.000000007</v>
      </c>
      <c r="V74" s="26">
        <v>0</v>
      </c>
      <c r="W74" s="25">
        <v>55699103.000000007</v>
      </c>
      <c r="X74" s="26">
        <v>0</v>
      </c>
      <c r="Y74" s="25">
        <v>488802.99999999255</v>
      </c>
      <c r="Z74" s="28">
        <v>2116053.6597563466</v>
      </c>
      <c r="AA74" s="25">
        <v>488802.99999999255</v>
      </c>
      <c r="AB74" s="27">
        <v>8.7757786691823828E-3</v>
      </c>
      <c r="AC74" s="27">
        <f t="shared" si="1"/>
        <v>8.454582297106111E-3</v>
      </c>
      <c r="AD74" s="25">
        <v>58303959.659756348</v>
      </c>
    </row>
    <row r="75" spans="1:30" x14ac:dyDescent="0.35">
      <c r="A75" s="14" t="s">
        <v>202</v>
      </c>
      <c r="C75" s="14" t="s">
        <v>182</v>
      </c>
      <c r="F75" s="14" t="s">
        <v>201</v>
      </c>
      <c r="H75" s="14" t="s">
        <v>203</v>
      </c>
      <c r="I75" s="21">
        <v>41.7</v>
      </c>
      <c r="J75" s="14" t="s">
        <v>201</v>
      </c>
      <c r="K75" s="14" t="s">
        <v>203</v>
      </c>
      <c r="L75" s="14">
        <v>41.7</v>
      </c>
      <c r="M75" s="22">
        <v>19.78</v>
      </c>
      <c r="N75" s="23">
        <v>0</v>
      </c>
      <c r="O75" s="22">
        <v>19.78</v>
      </c>
      <c r="P75" s="23">
        <v>0</v>
      </c>
      <c r="Q75" s="24">
        <v>0</v>
      </c>
      <c r="R75" s="22">
        <v>19.78</v>
      </c>
      <c r="S75" s="22">
        <v>6</v>
      </c>
      <c r="T75" s="15" t="s">
        <v>68</v>
      </c>
      <c r="U75" s="25">
        <v>34133107</v>
      </c>
      <c r="V75" s="26">
        <v>0</v>
      </c>
      <c r="W75" s="25">
        <v>34133107</v>
      </c>
      <c r="X75" s="26">
        <v>0</v>
      </c>
      <c r="Y75" s="25">
        <v>467896</v>
      </c>
      <c r="Z75" s="28">
        <v>1303084.3155000354</v>
      </c>
      <c r="AA75" s="25">
        <v>467896</v>
      </c>
      <c r="AB75" s="27">
        <v>1.3707981520697779E-2</v>
      </c>
      <c r="AC75" s="27">
        <f t="shared" si="1"/>
        <v>1.3203902073847848E-2</v>
      </c>
      <c r="AD75" s="25">
        <v>35904087.315500036</v>
      </c>
    </row>
    <row r="76" spans="1:30" x14ac:dyDescent="0.35">
      <c r="A76" s="14" t="s">
        <v>204</v>
      </c>
      <c r="C76" s="14" t="s">
        <v>182</v>
      </c>
      <c r="F76" s="14" t="s">
        <v>203</v>
      </c>
      <c r="H76" s="14" t="s">
        <v>205</v>
      </c>
      <c r="I76" s="21">
        <v>5.2</v>
      </c>
      <c r="J76" s="14" t="s">
        <v>203</v>
      </c>
      <c r="K76" s="14" t="s">
        <v>205</v>
      </c>
      <c r="L76" s="14">
        <v>5.2</v>
      </c>
      <c r="M76" s="22">
        <v>16.66</v>
      </c>
      <c r="N76" s="23">
        <v>0</v>
      </c>
      <c r="O76" s="22">
        <v>16.66</v>
      </c>
      <c r="P76" s="23">
        <v>0</v>
      </c>
      <c r="Q76" s="24">
        <v>0</v>
      </c>
      <c r="R76" s="22">
        <v>16.66</v>
      </c>
      <c r="S76" s="22">
        <v>6</v>
      </c>
      <c r="T76" s="15" t="s">
        <v>68</v>
      </c>
      <c r="U76" s="25">
        <v>12379963</v>
      </c>
      <c r="V76" s="26">
        <v>0</v>
      </c>
      <c r="W76" s="25">
        <v>12379963</v>
      </c>
      <c r="X76" s="26">
        <v>0</v>
      </c>
      <c r="Y76" s="25">
        <v>462455</v>
      </c>
      <c r="Z76" s="28">
        <v>483649.37481423107</v>
      </c>
      <c r="AA76" s="25">
        <v>462455</v>
      </c>
      <c r="AB76" s="27">
        <v>3.735511972047089E-2</v>
      </c>
      <c r="AC76" s="27">
        <f t="shared" si="1"/>
        <v>3.5950632413756831E-2</v>
      </c>
      <c r="AD76" s="25">
        <v>13326067.374814231</v>
      </c>
    </row>
    <row r="77" spans="1:30" x14ac:dyDescent="0.35">
      <c r="A77" s="14" t="s">
        <v>206</v>
      </c>
      <c r="C77" s="14" t="s">
        <v>207</v>
      </c>
      <c r="F77" s="14" t="s">
        <v>208</v>
      </c>
      <c r="H77" s="14" t="s">
        <v>209</v>
      </c>
      <c r="I77" s="21">
        <v>23.5</v>
      </c>
      <c r="J77" s="14" t="s">
        <v>208</v>
      </c>
      <c r="K77" s="14" t="s">
        <v>209</v>
      </c>
      <c r="L77" s="14">
        <v>23.5</v>
      </c>
      <c r="M77" s="22">
        <v>2.37</v>
      </c>
      <c r="N77" s="23">
        <v>0</v>
      </c>
      <c r="O77" s="22">
        <v>2.37</v>
      </c>
      <c r="P77" s="23">
        <v>0</v>
      </c>
      <c r="Q77" s="24">
        <v>0</v>
      </c>
      <c r="R77" s="22">
        <v>2.37</v>
      </c>
      <c r="S77" s="22">
        <v>0</v>
      </c>
      <c r="T77" s="15"/>
      <c r="U77" s="25">
        <v>4485854</v>
      </c>
      <c r="V77" s="26">
        <v>0</v>
      </c>
      <c r="W77" s="25">
        <v>4485854</v>
      </c>
      <c r="X77" s="26">
        <v>0</v>
      </c>
      <c r="Y77" s="25">
        <v>355553</v>
      </c>
      <c r="Z77" s="28">
        <v>182328.86273996392</v>
      </c>
      <c r="AA77" s="25">
        <v>355553</v>
      </c>
      <c r="AB77" s="27">
        <v>7.9260938942729744E-2</v>
      </c>
      <c r="AC77" s="27">
        <f t="shared" si="1"/>
        <v>7.6165182567700482E-2</v>
      </c>
      <c r="AD77" s="25">
        <v>5023735.8627399635</v>
      </c>
    </row>
    <row r="78" spans="1:30" x14ac:dyDescent="0.35">
      <c r="A78" s="14" t="s">
        <v>210</v>
      </c>
      <c r="C78" s="14" t="s">
        <v>211</v>
      </c>
      <c r="F78" s="14" t="s">
        <v>205</v>
      </c>
      <c r="H78" s="14" t="s">
        <v>212</v>
      </c>
      <c r="I78" s="21">
        <v>6.2</v>
      </c>
      <c r="J78" s="14" t="s">
        <v>205</v>
      </c>
      <c r="K78" s="14" t="s">
        <v>212</v>
      </c>
      <c r="L78" s="14">
        <v>6.2</v>
      </c>
      <c r="M78" s="22">
        <v>19.38</v>
      </c>
      <c r="N78" s="23">
        <v>0</v>
      </c>
      <c r="O78" s="22">
        <v>19.38</v>
      </c>
      <c r="P78" s="23">
        <v>0</v>
      </c>
      <c r="Q78" s="24">
        <v>0</v>
      </c>
      <c r="R78" s="22">
        <v>19.38</v>
      </c>
      <c r="S78" s="22">
        <v>6</v>
      </c>
      <c r="T78" s="15" t="s">
        <v>68</v>
      </c>
      <c r="U78" s="25">
        <v>28659013</v>
      </c>
      <c r="V78" s="26">
        <v>0</v>
      </c>
      <c r="W78" s="25">
        <v>28659013</v>
      </c>
      <c r="X78" s="26">
        <v>0</v>
      </c>
      <c r="Y78" s="25">
        <v>2353729</v>
      </c>
      <c r="Z78" s="28">
        <v>1167949.3129389689</v>
      </c>
      <c r="AA78" s="25">
        <v>2353729</v>
      </c>
      <c r="AB78" s="27">
        <v>8.2128753003461771E-2</v>
      </c>
      <c r="AC78" s="27">
        <f t="shared" si="1"/>
        <v>7.8912796258134202E-2</v>
      </c>
      <c r="AD78" s="25">
        <v>32180691.31293897</v>
      </c>
    </row>
    <row r="79" spans="1:30" x14ac:dyDescent="0.35">
      <c r="A79" s="14" t="s">
        <v>213</v>
      </c>
      <c r="C79" s="14" t="s">
        <v>211</v>
      </c>
      <c r="F79" s="14" t="s">
        <v>212</v>
      </c>
      <c r="H79" s="14" t="s">
        <v>214</v>
      </c>
      <c r="I79" s="21">
        <v>4.7</v>
      </c>
      <c r="J79" s="14" t="s">
        <v>212</v>
      </c>
      <c r="K79" s="14" t="s">
        <v>214</v>
      </c>
      <c r="L79" s="14">
        <v>4.7</v>
      </c>
      <c r="M79" s="22">
        <v>19.38</v>
      </c>
      <c r="N79" s="23">
        <v>0</v>
      </c>
      <c r="O79" s="22">
        <v>19.38</v>
      </c>
      <c r="P79" s="23">
        <v>0</v>
      </c>
      <c r="Q79" s="24">
        <v>0</v>
      </c>
      <c r="R79" s="22">
        <v>19.38</v>
      </c>
      <c r="S79" s="22">
        <v>6</v>
      </c>
      <c r="T79" s="15" t="s">
        <v>68</v>
      </c>
      <c r="U79" s="25">
        <v>26956556</v>
      </c>
      <c r="V79" s="26">
        <v>0</v>
      </c>
      <c r="W79" s="25">
        <v>26956556</v>
      </c>
      <c r="X79" s="26">
        <v>0</v>
      </c>
      <c r="Y79" s="25">
        <v>2353729</v>
      </c>
      <c r="Z79" s="28">
        <v>1103834.2636002763</v>
      </c>
      <c r="AA79" s="25">
        <v>2353729</v>
      </c>
      <c r="AB79" s="27">
        <v>8.7315642250441791E-2</v>
      </c>
      <c r="AC79" s="27">
        <f t="shared" si="1"/>
        <v>8.3880836221057103E-2</v>
      </c>
      <c r="AD79" s="25">
        <v>30414119.263600275</v>
      </c>
    </row>
    <row r="80" spans="1:30" x14ac:dyDescent="0.35">
      <c r="A80" s="14" t="s">
        <v>215</v>
      </c>
      <c r="C80" s="14" t="s">
        <v>211</v>
      </c>
      <c r="F80" s="14" t="s">
        <v>214</v>
      </c>
      <c r="H80" s="14" t="s">
        <v>216</v>
      </c>
      <c r="I80" s="21">
        <v>10.5</v>
      </c>
      <c r="J80" s="14" t="s">
        <v>214</v>
      </c>
      <c r="K80" s="14" t="s">
        <v>216</v>
      </c>
      <c r="L80" s="14">
        <v>10.5</v>
      </c>
      <c r="M80" s="22">
        <v>19.38</v>
      </c>
      <c r="N80" s="23">
        <v>0</v>
      </c>
      <c r="O80" s="22">
        <v>19.38</v>
      </c>
      <c r="P80" s="23">
        <v>0</v>
      </c>
      <c r="Q80" s="24">
        <v>0</v>
      </c>
      <c r="R80" s="22">
        <v>19.38</v>
      </c>
      <c r="S80" s="22">
        <v>6</v>
      </c>
      <c r="T80" s="15" t="s">
        <v>68</v>
      </c>
      <c r="U80" s="25">
        <v>26956556</v>
      </c>
      <c r="V80" s="26">
        <v>0</v>
      </c>
      <c r="W80" s="25">
        <v>26956556</v>
      </c>
      <c r="X80" s="26">
        <v>0</v>
      </c>
      <c r="Y80" s="25">
        <v>2353729</v>
      </c>
      <c r="Z80" s="28">
        <v>1103834.2636002763</v>
      </c>
      <c r="AA80" s="25">
        <v>2353729</v>
      </c>
      <c r="AB80" s="27">
        <v>8.7315642250441791E-2</v>
      </c>
      <c r="AC80" s="27">
        <f t="shared" si="1"/>
        <v>8.3880836221057103E-2</v>
      </c>
      <c r="AD80" s="25">
        <v>30414119.263600275</v>
      </c>
    </row>
    <row r="81" spans="1:30" x14ac:dyDescent="0.35">
      <c r="A81" s="14" t="s">
        <v>217</v>
      </c>
      <c r="C81" s="14" t="s">
        <v>211</v>
      </c>
      <c r="F81" s="14" t="s">
        <v>216</v>
      </c>
      <c r="H81" s="14" t="s">
        <v>218</v>
      </c>
      <c r="I81" s="21">
        <v>6</v>
      </c>
      <c r="J81" s="14" t="s">
        <v>216</v>
      </c>
      <c r="K81" s="14" t="s">
        <v>218</v>
      </c>
      <c r="L81" s="14">
        <v>6</v>
      </c>
      <c r="M81" s="22">
        <v>19.38</v>
      </c>
      <c r="N81" s="23">
        <v>0</v>
      </c>
      <c r="O81" s="22">
        <v>19.38</v>
      </c>
      <c r="P81" s="23">
        <v>0</v>
      </c>
      <c r="Q81" s="24">
        <v>0</v>
      </c>
      <c r="R81" s="22">
        <v>19.38</v>
      </c>
      <c r="S81" s="22">
        <v>6</v>
      </c>
      <c r="T81" s="15" t="s">
        <v>68</v>
      </c>
      <c r="U81" s="25">
        <v>26953996</v>
      </c>
      <c r="V81" s="26">
        <v>0</v>
      </c>
      <c r="W81" s="25">
        <v>26953996</v>
      </c>
      <c r="X81" s="26">
        <v>0</v>
      </c>
      <c r="Y81" s="25">
        <v>2353729</v>
      </c>
      <c r="Z81" s="28">
        <v>1103737.8532202744</v>
      </c>
      <c r="AA81" s="25">
        <v>2353729</v>
      </c>
      <c r="AB81" s="27">
        <v>8.7323935196844282E-2</v>
      </c>
      <c r="AC81" s="27">
        <f t="shared" si="1"/>
        <v>8.3888777772045731E-2</v>
      </c>
      <c r="AD81" s="25">
        <v>30411462.853220273</v>
      </c>
    </row>
    <row r="82" spans="1:30" x14ac:dyDescent="0.35">
      <c r="A82" s="14" t="s">
        <v>219</v>
      </c>
      <c r="C82" s="14" t="s">
        <v>211</v>
      </c>
      <c r="F82" s="14" t="s">
        <v>218</v>
      </c>
      <c r="H82" s="14" t="s">
        <v>35</v>
      </c>
      <c r="I82" s="21">
        <v>5.7</v>
      </c>
      <c r="J82" s="14" t="s">
        <v>218</v>
      </c>
      <c r="K82" s="14" t="s">
        <v>35</v>
      </c>
      <c r="L82" s="14">
        <v>5.7</v>
      </c>
      <c r="M82" s="22">
        <v>19.38</v>
      </c>
      <c r="N82" s="23">
        <v>0</v>
      </c>
      <c r="O82" s="22">
        <v>19.38</v>
      </c>
      <c r="P82" s="23">
        <v>0</v>
      </c>
      <c r="Q82" s="24">
        <v>0</v>
      </c>
      <c r="R82" s="22">
        <v>19.38</v>
      </c>
      <c r="S82" s="22">
        <v>6</v>
      </c>
      <c r="T82" s="15" t="s">
        <v>68</v>
      </c>
      <c r="U82" s="25">
        <v>26956362.999999996</v>
      </c>
      <c r="V82" s="26">
        <v>0</v>
      </c>
      <c r="W82" s="25">
        <v>26956362.999999996</v>
      </c>
      <c r="X82" s="26">
        <v>0</v>
      </c>
      <c r="Y82" s="25">
        <v>2353729.0000000037</v>
      </c>
      <c r="Z82" s="28">
        <v>1103826.9951614717</v>
      </c>
      <c r="AA82" s="25">
        <v>2353729.0000000037</v>
      </c>
      <c r="AB82" s="27">
        <v>8.7316267405955467E-2</v>
      </c>
      <c r="AC82" s="27">
        <f t="shared" si="1"/>
        <v>8.3881434887143211E-2</v>
      </c>
      <c r="AD82" s="25">
        <v>30413918.99516147</v>
      </c>
    </row>
    <row r="83" spans="1:30" x14ac:dyDescent="0.35">
      <c r="A83" s="14" t="s">
        <v>220</v>
      </c>
      <c r="C83" s="14" t="s">
        <v>211</v>
      </c>
      <c r="F83" s="14" t="s">
        <v>218</v>
      </c>
      <c r="H83" s="14" t="s">
        <v>221</v>
      </c>
      <c r="I83" s="21">
        <v>7.8</v>
      </c>
      <c r="J83" s="14" t="s">
        <v>218</v>
      </c>
      <c r="K83" s="14" t="s">
        <v>221</v>
      </c>
      <c r="L83" s="14">
        <v>7.8</v>
      </c>
      <c r="M83" s="22">
        <v>18.23</v>
      </c>
      <c r="N83" s="23">
        <v>0</v>
      </c>
      <c r="O83" s="22">
        <v>18.23</v>
      </c>
      <c r="P83" s="23">
        <v>0</v>
      </c>
      <c r="Q83" s="24">
        <v>0</v>
      </c>
      <c r="R83" s="22">
        <v>18.23</v>
      </c>
      <c r="S83" s="22">
        <v>6</v>
      </c>
      <c r="T83" s="15" t="s">
        <v>68</v>
      </c>
      <c r="U83" s="25">
        <v>27071605</v>
      </c>
      <c r="V83" s="26">
        <v>0</v>
      </c>
      <c r="W83" s="25">
        <v>27071605</v>
      </c>
      <c r="X83" s="26">
        <v>0</v>
      </c>
      <c r="Y83" s="25">
        <v>1969616</v>
      </c>
      <c r="Z83" s="28">
        <v>1093701.2313796296</v>
      </c>
      <c r="AA83" s="25">
        <v>1969616</v>
      </c>
      <c r="AB83" s="27">
        <v>7.2755789691819159E-2</v>
      </c>
      <c r="AC83" s="27">
        <f t="shared" si="1"/>
        <v>6.9930572876413633E-2</v>
      </c>
      <c r="AD83" s="25">
        <v>30134922.231379628</v>
      </c>
    </row>
    <row r="84" spans="1:30" x14ac:dyDescent="0.35">
      <c r="A84" s="14" t="s">
        <v>222</v>
      </c>
      <c r="C84" s="14" t="s">
        <v>211</v>
      </c>
      <c r="F84" s="14" t="s">
        <v>221</v>
      </c>
      <c r="H84" s="14" t="s">
        <v>223</v>
      </c>
      <c r="I84" s="21">
        <v>5.0999999999999996</v>
      </c>
      <c r="J84" s="14" t="s">
        <v>221</v>
      </c>
      <c r="K84" s="14" t="s">
        <v>223</v>
      </c>
      <c r="L84" s="14">
        <v>5.0999999999999996</v>
      </c>
      <c r="M84" s="22">
        <v>14.73</v>
      </c>
      <c r="N84" s="23">
        <v>0</v>
      </c>
      <c r="O84" s="22">
        <v>14.73</v>
      </c>
      <c r="P84" s="23">
        <v>0</v>
      </c>
      <c r="Q84" s="24">
        <v>0</v>
      </c>
      <c r="R84" s="22">
        <v>14.73</v>
      </c>
      <c r="S84" s="22">
        <v>6</v>
      </c>
      <c r="T84" s="15" t="s">
        <v>68</v>
      </c>
      <c r="U84" s="25">
        <v>20079858</v>
      </c>
      <c r="V84" s="26">
        <v>0</v>
      </c>
      <c r="W84" s="25">
        <v>20079858</v>
      </c>
      <c r="X84" s="26">
        <v>0</v>
      </c>
      <c r="Y84" s="25">
        <v>949730</v>
      </c>
      <c r="Z84" s="28">
        <v>791980.69154896343</v>
      </c>
      <c r="AA84" s="25">
        <v>949730</v>
      </c>
      <c r="AB84" s="27">
        <v>4.7297645232351741E-2</v>
      </c>
      <c r="AC84" s="27">
        <f t="shared" si="1"/>
        <v>4.5502938865877064E-2</v>
      </c>
      <c r="AD84" s="25">
        <v>21821568.691548962</v>
      </c>
    </row>
    <row r="85" spans="1:30" x14ac:dyDescent="0.35">
      <c r="A85" s="14" t="s">
        <v>224</v>
      </c>
      <c r="C85" s="14" t="s">
        <v>211</v>
      </c>
      <c r="F85" s="14" t="s">
        <v>223</v>
      </c>
      <c r="H85" s="14" t="s">
        <v>225</v>
      </c>
      <c r="I85" s="21">
        <v>9.4</v>
      </c>
      <c r="J85" s="14" t="s">
        <v>223</v>
      </c>
      <c r="K85" s="14" t="s">
        <v>225</v>
      </c>
      <c r="L85" s="14">
        <v>9.4</v>
      </c>
      <c r="M85" s="22">
        <v>14.73</v>
      </c>
      <c r="N85" s="23">
        <v>0</v>
      </c>
      <c r="O85" s="22">
        <v>14.73</v>
      </c>
      <c r="P85" s="23">
        <v>0</v>
      </c>
      <c r="Q85" s="24">
        <v>0</v>
      </c>
      <c r="R85" s="22">
        <v>14.73</v>
      </c>
      <c r="S85" s="22">
        <v>6</v>
      </c>
      <c r="T85" s="15" t="s">
        <v>68</v>
      </c>
      <c r="U85" s="25">
        <v>20079857.999999996</v>
      </c>
      <c r="V85" s="26">
        <v>0</v>
      </c>
      <c r="W85" s="25">
        <v>20079857.999999996</v>
      </c>
      <c r="X85" s="26">
        <v>0</v>
      </c>
      <c r="Y85" s="25">
        <v>949730.00000000373</v>
      </c>
      <c r="Z85" s="28">
        <v>791980.69154896343</v>
      </c>
      <c r="AA85" s="25">
        <v>949730.00000000373</v>
      </c>
      <c r="AB85" s="27">
        <v>4.7297645232351936E-2</v>
      </c>
      <c r="AC85" s="27">
        <f t="shared" si="1"/>
        <v>4.5502938865877252E-2</v>
      </c>
      <c r="AD85" s="25">
        <v>21821568.691548962</v>
      </c>
    </row>
    <row r="86" spans="1:30" x14ac:dyDescent="0.35">
      <c r="A86" s="14" t="s">
        <v>226</v>
      </c>
      <c r="C86" s="14" t="s">
        <v>211</v>
      </c>
      <c r="F86" s="14" t="s">
        <v>227</v>
      </c>
      <c r="H86" s="14" t="s">
        <v>225</v>
      </c>
      <c r="I86" s="21">
        <v>3.2</v>
      </c>
      <c r="J86" s="14" t="s">
        <v>227</v>
      </c>
      <c r="K86" s="14" t="s">
        <v>225</v>
      </c>
      <c r="L86" s="14">
        <v>3.2</v>
      </c>
      <c r="M86" s="22">
        <v>14.73</v>
      </c>
      <c r="N86" s="23">
        <v>0</v>
      </c>
      <c r="O86" s="22">
        <v>14.73</v>
      </c>
      <c r="P86" s="23">
        <v>0</v>
      </c>
      <c r="Q86" s="24">
        <v>0</v>
      </c>
      <c r="R86" s="22">
        <v>14.73</v>
      </c>
      <c r="S86" s="22">
        <v>6</v>
      </c>
      <c r="T86" s="15" t="s">
        <v>68</v>
      </c>
      <c r="U86" s="25">
        <v>10039954</v>
      </c>
      <c r="V86" s="26">
        <v>0</v>
      </c>
      <c r="W86" s="25">
        <v>10039954</v>
      </c>
      <c r="X86" s="26">
        <v>0</v>
      </c>
      <c r="Y86" s="25">
        <v>949730</v>
      </c>
      <c r="Z86" s="28">
        <v>413874.84786789824</v>
      </c>
      <c r="AA86" s="25">
        <v>949730</v>
      </c>
      <c r="AB86" s="27">
        <v>9.4595054917582286E-2</v>
      </c>
      <c r="AC86" s="27">
        <f t="shared" si="1"/>
        <v>9.0849966440162383E-2</v>
      </c>
      <c r="AD86" s="25">
        <v>11403558.847867899</v>
      </c>
    </row>
    <row r="87" spans="1:30" x14ac:dyDescent="0.35">
      <c r="A87" s="14" t="s">
        <v>228</v>
      </c>
      <c r="C87" s="14" t="s">
        <v>211</v>
      </c>
      <c r="F87" s="14" t="s">
        <v>225</v>
      </c>
      <c r="H87" s="14" t="s">
        <v>229</v>
      </c>
      <c r="I87" s="21">
        <v>15.3</v>
      </c>
      <c r="J87" s="14" t="s">
        <v>225</v>
      </c>
      <c r="K87" s="14" t="s">
        <v>229</v>
      </c>
      <c r="L87" s="14">
        <v>15.3</v>
      </c>
      <c r="M87" s="22">
        <v>10.73</v>
      </c>
      <c r="N87" s="23">
        <v>0</v>
      </c>
      <c r="O87" s="22">
        <v>10.73</v>
      </c>
      <c r="P87" s="23">
        <v>0</v>
      </c>
      <c r="Q87" s="24">
        <v>0</v>
      </c>
      <c r="R87" s="22">
        <v>10.73</v>
      </c>
      <c r="S87" s="22">
        <v>2</v>
      </c>
      <c r="T87" s="15" t="s">
        <v>61</v>
      </c>
      <c r="U87" s="25">
        <v>20079784</v>
      </c>
      <c r="V87" s="26">
        <v>0</v>
      </c>
      <c r="W87" s="25">
        <v>20079784</v>
      </c>
      <c r="X87" s="26">
        <v>0</v>
      </c>
      <c r="Y87" s="25">
        <v>949730</v>
      </c>
      <c r="Z87" s="28">
        <v>791977.9046864165</v>
      </c>
      <c r="AA87" s="25">
        <v>949730</v>
      </c>
      <c r="AB87" s="27">
        <v>4.7297819538297821E-2</v>
      </c>
      <c r="AC87" s="27">
        <f t="shared" si="1"/>
        <v>4.5503106270427196E-2</v>
      </c>
      <c r="AD87" s="25">
        <v>21821491.904686417</v>
      </c>
    </row>
    <row r="88" spans="1:30" x14ac:dyDescent="0.35">
      <c r="A88" s="14" t="s">
        <v>230</v>
      </c>
      <c r="C88" s="14" t="s">
        <v>211</v>
      </c>
      <c r="F88" s="14" t="s">
        <v>229</v>
      </c>
      <c r="H88" s="14" t="s">
        <v>231</v>
      </c>
      <c r="I88" s="21">
        <v>28.9</v>
      </c>
      <c r="J88" s="14" t="s">
        <v>229</v>
      </c>
      <c r="K88" s="14" t="s">
        <v>231</v>
      </c>
      <c r="L88" s="14">
        <v>28.9</v>
      </c>
      <c r="M88" s="22">
        <v>10.73</v>
      </c>
      <c r="N88" s="23">
        <v>0</v>
      </c>
      <c r="O88" s="22">
        <v>10.73</v>
      </c>
      <c r="P88" s="23">
        <v>0</v>
      </c>
      <c r="Q88" s="24">
        <v>0</v>
      </c>
      <c r="R88" s="22">
        <v>10.73</v>
      </c>
      <c r="S88" s="22">
        <v>2</v>
      </c>
      <c r="T88" s="15" t="s">
        <v>61</v>
      </c>
      <c r="U88" s="25">
        <v>20079034</v>
      </c>
      <c r="V88" s="26">
        <v>0</v>
      </c>
      <c r="W88" s="25">
        <v>20079034</v>
      </c>
      <c r="X88" s="26">
        <v>0</v>
      </c>
      <c r="Y88" s="25">
        <v>949730</v>
      </c>
      <c r="Z88" s="28">
        <v>791949.65945790033</v>
      </c>
      <c r="AA88" s="25">
        <v>949730</v>
      </c>
      <c r="AB88" s="27">
        <v>4.7299586225114217E-2</v>
      </c>
      <c r="AC88" s="27">
        <f t="shared" si="1"/>
        <v>4.5504803007673296E-2</v>
      </c>
      <c r="AD88" s="25">
        <v>21820713.6594579</v>
      </c>
    </row>
    <row r="89" spans="1:30" x14ac:dyDescent="0.35">
      <c r="A89" s="14" t="s">
        <v>232</v>
      </c>
      <c r="C89" s="14" t="s">
        <v>211</v>
      </c>
      <c r="F89" s="14" t="s">
        <v>231</v>
      </c>
      <c r="H89" s="14" t="s">
        <v>233</v>
      </c>
      <c r="I89" s="21">
        <v>4</v>
      </c>
      <c r="J89" s="14" t="s">
        <v>231</v>
      </c>
      <c r="K89" s="14" t="s">
        <v>233</v>
      </c>
      <c r="L89" s="14">
        <v>4</v>
      </c>
      <c r="M89" s="22">
        <v>10.73</v>
      </c>
      <c r="N89" s="23">
        <v>0</v>
      </c>
      <c r="O89" s="22">
        <v>10.73</v>
      </c>
      <c r="P89" s="23">
        <v>0</v>
      </c>
      <c r="Q89" s="24">
        <v>0</v>
      </c>
      <c r="R89" s="22">
        <v>10.73</v>
      </c>
      <c r="S89" s="22">
        <v>2</v>
      </c>
      <c r="T89" s="15" t="s">
        <v>61</v>
      </c>
      <c r="U89" s="25">
        <v>10039359</v>
      </c>
      <c r="V89" s="26">
        <v>0</v>
      </c>
      <c r="W89" s="25">
        <v>10039359</v>
      </c>
      <c r="X89" s="26">
        <v>0</v>
      </c>
      <c r="Y89" s="25">
        <v>949730</v>
      </c>
      <c r="Z89" s="28">
        <v>413852.43998660875</v>
      </c>
      <c r="AA89" s="25">
        <v>949730</v>
      </c>
      <c r="AB89" s="27">
        <v>9.4600661257357166E-2</v>
      </c>
      <c r="AC89" s="27">
        <f t="shared" si="1"/>
        <v>9.0855332397372479E-2</v>
      </c>
      <c r="AD89" s="25">
        <v>11402941.439986609</v>
      </c>
    </row>
    <row r="90" spans="1:30" x14ac:dyDescent="0.35">
      <c r="A90" s="14" t="s">
        <v>234</v>
      </c>
      <c r="C90" s="14" t="s">
        <v>211</v>
      </c>
      <c r="F90" s="14" t="s">
        <v>231</v>
      </c>
      <c r="H90" s="14" t="s">
        <v>235</v>
      </c>
      <c r="I90" s="21">
        <v>5.0999999999999996</v>
      </c>
      <c r="J90" s="14" t="s">
        <v>231</v>
      </c>
      <c r="K90" s="14" t="s">
        <v>235</v>
      </c>
      <c r="L90" s="14">
        <v>5.0999999999999996</v>
      </c>
      <c r="M90" s="22">
        <v>12.26</v>
      </c>
      <c r="N90" s="23">
        <v>0</v>
      </c>
      <c r="O90" s="22">
        <v>12.26</v>
      </c>
      <c r="P90" s="23">
        <v>0</v>
      </c>
      <c r="Q90" s="24">
        <v>0</v>
      </c>
      <c r="R90" s="22">
        <v>12.26</v>
      </c>
      <c r="S90" s="22">
        <v>2</v>
      </c>
      <c r="T90" s="15" t="s">
        <v>61</v>
      </c>
      <c r="U90" s="25">
        <v>10071036.000000002</v>
      </c>
      <c r="V90" s="26">
        <v>0</v>
      </c>
      <c r="W90" s="25">
        <v>10071036.000000002</v>
      </c>
      <c r="X90" s="26">
        <v>0</v>
      </c>
      <c r="Y90" s="25">
        <v>951189.99999999814</v>
      </c>
      <c r="Z90" s="28">
        <v>415100.38950306422</v>
      </c>
      <c r="AA90" s="25">
        <v>951189.99999999814</v>
      </c>
      <c r="AB90" s="27">
        <v>9.4448078628653301E-2</v>
      </c>
      <c r="AC90" s="27">
        <f t="shared" si="1"/>
        <v>9.0709291265004682E-2</v>
      </c>
      <c r="AD90" s="25">
        <v>11437326.389503064</v>
      </c>
    </row>
    <row r="91" spans="1:30" x14ac:dyDescent="0.35">
      <c r="A91" s="14" t="s">
        <v>236</v>
      </c>
      <c r="C91" s="14" t="s">
        <v>237</v>
      </c>
      <c r="F91" s="14" t="s">
        <v>235</v>
      </c>
      <c r="H91" s="14" t="s">
        <v>238</v>
      </c>
      <c r="I91" s="21">
        <v>8.36</v>
      </c>
      <c r="J91" s="14" t="s">
        <v>235</v>
      </c>
      <c r="K91" s="14" t="s">
        <v>238</v>
      </c>
      <c r="L91" s="14">
        <v>8.36</v>
      </c>
      <c r="M91" s="22">
        <v>12.26</v>
      </c>
      <c r="N91" s="23">
        <v>0</v>
      </c>
      <c r="O91" s="22">
        <v>12.26</v>
      </c>
      <c r="P91" s="23">
        <v>0</v>
      </c>
      <c r="Q91" s="24">
        <v>0</v>
      </c>
      <c r="R91" s="22">
        <v>12.26</v>
      </c>
      <c r="S91" s="22">
        <v>2</v>
      </c>
      <c r="T91" s="15" t="s">
        <v>61</v>
      </c>
      <c r="U91" s="25">
        <v>9045008</v>
      </c>
      <c r="V91" s="26">
        <v>0</v>
      </c>
      <c r="W91" s="25">
        <v>9045008</v>
      </c>
      <c r="X91" s="26">
        <v>0</v>
      </c>
      <c r="Y91" s="25">
        <v>948635</v>
      </c>
      <c r="Z91" s="28">
        <v>376363.64032588073</v>
      </c>
      <c r="AA91" s="25">
        <v>948635</v>
      </c>
      <c r="AB91" s="27">
        <v>0.10487939866940969</v>
      </c>
      <c r="AC91" s="27">
        <f t="shared" si="1"/>
        <v>0.10068969107848368</v>
      </c>
      <c r="AD91" s="25">
        <v>10370006.640325882</v>
      </c>
    </row>
    <row r="92" spans="1:30" x14ac:dyDescent="0.35">
      <c r="A92" s="14" t="s">
        <v>239</v>
      </c>
      <c r="C92" s="14" t="s">
        <v>237</v>
      </c>
      <c r="F92" s="14" t="s">
        <v>238</v>
      </c>
      <c r="H92" s="14" t="s">
        <v>240</v>
      </c>
      <c r="I92" s="21">
        <v>33.04</v>
      </c>
      <c r="J92" s="14" t="s">
        <v>238</v>
      </c>
      <c r="K92" s="14" t="s">
        <v>240</v>
      </c>
      <c r="L92" s="14">
        <v>33.04</v>
      </c>
      <c r="M92" s="22">
        <v>12.11</v>
      </c>
      <c r="N92" s="23">
        <v>0</v>
      </c>
      <c r="O92" s="22">
        <v>12.11</v>
      </c>
      <c r="P92" s="23">
        <v>0</v>
      </c>
      <c r="Q92" s="24">
        <v>0</v>
      </c>
      <c r="R92" s="22">
        <v>12.11</v>
      </c>
      <c r="S92" s="22">
        <v>2</v>
      </c>
      <c r="T92" s="15" t="s">
        <v>61</v>
      </c>
      <c r="U92" s="25">
        <v>17831421</v>
      </c>
      <c r="V92" s="26">
        <v>0</v>
      </c>
      <c r="W92" s="25">
        <v>17831421</v>
      </c>
      <c r="X92" s="26">
        <v>0</v>
      </c>
      <c r="Y92" s="25">
        <v>949311</v>
      </c>
      <c r="Z92" s="28">
        <v>707288.08938890044</v>
      </c>
      <c r="AA92" s="25">
        <v>949311</v>
      </c>
      <c r="AB92" s="27">
        <v>5.3238101439027206E-2</v>
      </c>
      <c r="AC92" s="27">
        <f t="shared" si="1"/>
        <v>5.1206963517398431E-2</v>
      </c>
      <c r="AD92" s="25">
        <v>19488020.0893889</v>
      </c>
    </row>
    <row r="93" spans="1:30" x14ac:dyDescent="0.35">
      <c r="A93" s="14" t="s">
        <v>241</v>
      </c>
      <c r="C93" s="14" t="s">
        <v>237</v>
      </c>
      <c r="F93" s="14" t="s">
        <v>240</v>
      </c>
      <c r="H93" s="14" t="s">
        <v>242</v>
      </c>
      <c r="I93" s="21">
        <v>2.7</v>
      </c>
      <c r="J93" s="14" t="s">
        <v>240</v>
      </c>
      <c r="K93" s="14" t="s">
        <v>242</v>
      </c>
      <c r="L93" s="14">
        <v>2.7</v>
      </c>
      <c r="M93" s="22">
        <v>12.26</v>
      </c>
      <c r="N93" s="23">
        <v>0</v>
      </c>
      <c r="O93" s="22">
        <v>12.26</v>
      </c>
      <c r="P93" s="23">
        <v>0</v>
      </c>
      <c r="Q93" s="24">
        <v>0</v>
      </c>
      <c r="R93" s="22">
        <v>12.26</v>
      </c>
      <c r="S93" s="22">
        <v>2</v>
      </c>
      <c r="T93" s="15" t="s">
        <v>61</v>
      </c>
      <c r="U93" s="25">
        <v>8926759</v>
      </c>
      <c r="V93" s="26">
        <v>0</v>
      </c>
      <c r="W93" s="25">
        <v>8926759</v>
      </c>
      <c r="X93" s="26">
        <v>0</v>
      </c>
      <c r="Y93" s="25">
        <v>949365</v>
      </c>
      <c r="Z93" s="28">
        <v>371937.83897921897</v>
      </c>
      <c r="AA93" s="25">
        <v>949365</v>
      </c>
      <c r="AB93" s="27">
        <v>0.10635046829425999</v>
      </c>
      <c r="AC93" s="27">
        <f t="shared" si="1"/>
        <v>0.10209656432935374</v>
      </c>
      <c r="AD93" s="25">
        <v>10248061.838979218</v>
      </c>
    </row>
    <row r="94" spans="1:30" x14ac:dyDescent="0.35">
      <c r="A94" s="14" t="s">
        <v>243</v>
      </c>
      <c r="C94" s="14" t="s">
        <v>244</v>
      </c>
      <c r="F94" s="14" t="s">
        <v>242</v>
      </c>
      <c r="H94" s="14" t="s">
        <v>245</v>
      </c>
      <c r="I94" s="21">
        <v>1.5</v>
      </c>
      <c r="J94" s="14" t="s">
        <v>242</v>
      </c>
      <c r="K94" s="14" t="s">
        <v>245</v>
      </c>
      <c r="L94" s="14">
        <v>1.5</v>
      </c>
      <c r="M94" s="22">
        <v>19.3</v>
      </c>
      <c r="N94" s="23">
        <v>0</v>
      </c>
      <c r="O94" s="22">
        <v>19.3</v>
      </c>
      <c r="P94" s="23">
        <v>0</v>
      </c>
      <c r="Q94" s="24">
        <v>0</v>
      </c>
      <c r="R94" s="22">
        <v>19.3</v>
      </c>
      <c r="S94" s="22">
        <v>2</v>
      </c>
      <c r="T94" s="15" t="s">
        <v>61</v>
      </c>
      <c r="U94" s="25">
        <v>52274028</v>
      </c>
      <c r="V94" s="26">
        <v>0</v>
      </c>
      <c r="W94" s="25">
        <v>52274028</v>
      </c>
      <c r="X94" s="26">
        <v>0</v>
      </c>
      <c r="Y94" s="25">
        <v>963235</v>
      </c>
      <c r="Z94" s="28">
        <v>2004931.5453500107</v>
      </c>
      <c r="AA94" s="25">
        <v>963235</v>
      </c>
      <c r="AB94" s="27">
        <v>1.8426645828785185E-2</v>
      </c>
      <c r="AC94" s="27">
        <f t="shared" si="1"/>
        <v>1.7746010757542584E-2</v>
      </c>
      <c r="AD94" s="25">
        <v>55242194.545350008</v>
      </c>
    </row>
    <row r="95" spans="1:30" x14ac:dyDescent="0.35">
      <c r="A95" s="14" t="s">
        <v>246</v>
      </c>
      <c r="C95" s="14" t="s">
        <v>244</v>
      </c>
      <c r="F95" s="14" t="s">
        <v>245</v>
      </c>
      <c r="H95" s="14" t="s">
        <v>247</v>
      </c>
      <c r="I95" s="21">
        <v>21.7</v>
      </c>
      <c r="J95" s="14" t="s">
        <v>245</v>
      </c>
      <c r="K95" s="14" t="s">
        <v>247</v>
      </c>
      <c r="L95" s="14">
        <v>21.7</v>
      </c>
      <c r="M95" s="22">
        <v>19.3</v>
      </c>
      <c r="N95" s="23">
        <v>0</v>
      </c>
      <c r="O95" s="22">
        <v>19.3</v>
      </c>
      <c r="P95" s="23">
        <v>0</v>
      </c>
      <c r="Q95" s="24">
        <v>0</v>
      </c>
      <c r="R95" s="22">
        <v>19.3</v>
      </c>
      <c r="S95" s="22">
        <v>2</v>
      </c>
      <c r="T95" s="15" t="s">
        <v>61</v>
      </c>
      <c r="U95" s="25">
        <v>52205556.000000007</v>
      </c>
      <c r="V95" s="26">
        <v>0</v>
      </c>
      <c r="W95" s="25">
        <v>52205556.000000007</v>
      </c>
      <c r="X95" s="26">
        <v>0</v>
      </c>
      <c r="Y95" s="25">
        <v>962869.99999999255</v>
      </c>
      <c r="Z95" s="28">
        <v>2002339.1229561837</v>
      </c>
      <c r="AA95" s="25">
        <v>962869.99999999255</v>
      </c>
      <c r="AB95" s="27">
        <v>1.8443822339522492E-2</v>
      </c>
      <c r="AC95" s="27">
        <f t="shared" si="1"/>
        <v>1.7762541744444752E-2</v>
      </c>
      <c r="AD95" s="25">
        <v>55170765.122956187</v>
      </c>
    </row>
    <row r="96" spans="1:30" x14ac:dyDescent="0.35">
      <c r="A96" s="14" t="s">
        <v>248</v>
      </c>
      <c r="C96" s="14" t="s">
        <v>244</v>
      </c>
      <c r="F96" s="14" t="s">
        <v>247</v>
      </c>
      <c r="H96" s="14" t="s">
        <v>249</v>
      </c>
      <c r="I96" s="21">
        <v>24.5</v>
      </c>
      <c r="J96" s="14" t="s">
        <v>247</v>
      </c>
      <c r="K96" s="14" t="s">
        <v>249</v>
      </c>
      <c r="L96" s="14">
        <v>24.5</v>
      </c>
      <c r="M96" s="22">
        <v>18.77</v>
      </c>
      <c r="N96" s="23">
        <v>0</v>
      </c>
      <c r="O96" s="22">
        <v>18.77</v>
      </c>
      <c r="P96" s="23">
        <v>0</v>
      </c>
      <c r="Q96" s="24">
        <v>0</v>
      </c>
      <c r="R96" s="22">
        <v>18.77</v>
      </c>
      <c r="S96" s="22">
        <v>2</v>
      </c>
      <c r="T96" s="15" t="s">
        <v>61</v>
      </c>
      <c r="U96" s="25">
        <v>51809258</v>
      </c>
      <c r="V96" s="26">
        <v>0</v>
      </c>
      <c r="W96" s="25">
        <v>51809258</v>
      </c>
      <c r="X96" s="26">
        <v>0</v>
      </c>
      <c r="Y96" s="25">
        <v>962870</v>
      </c>
      <c r="Z96" s="28">
        <v>1987414.4195288285</v>
      </c>
      <c r="AA96" s="25">
        <v>962870</v>
      </c>
      <c r="AB96" s="27">
        <v>1.8584902335408857E-2</v>
      </c>
      <c r="AC96" s="27">
        <f t="shared" si="1"/>
        <v>1.7898318923727091E-2</v>
      </c>
      <c r="AD96" s="25">
        <v>54759542.419528827</v>
      </c>
    </row>
    <row r="97" spans="1:30" x14ac:dyDescent="0.35">
      <c r="A97" s="14" t="s">
        <v>250</v>
      </c>
      <c r="C97" s="14" t="s">
        <v>244</v>
      </c>
      <c r="F97" s="14" t="s">
        <v>249</v>
      </c>
      <c r="H97" s="14" t="s">
        <v>251</v>
      </c>
      <c r="I97" s="21">
        <v>43.9</v>
      </c>
      <c r="J97" s="14" t="s">
        <v>249</v>
      </c>
      <c r="K97" s="14" t="s">
        <v>251</v>
      </c>
      <c r="L97" s="14">
        <v>43.9</v>
      </c>
      <c r="M97" s="22">
        <v>18.16</v>
      </c>
      <c r="N97" s="23">
        <v>0</v>
      </c>
      <c r="O97" s="22">
        <v>18.16</v>
      </c>
      <c r="P97" s="23">
        <v>0</v>
      </c>
      <c r="Q97" s="24">
        <v>0</v>
      </c>
      <c r="R97" s="22">
        <v>18.16</v>
      </c>
      <c r="S97" s="22">
        <v>2</v>
      </c>
      <c r="T97" s="15" t="s">
        <v>61</v>
      </c>
      <c r="U97" s="25">
        <v>51489857.000000007</v>
      </c>
      <c r="V97" s="26">
        <v>0</v>
      </c>
      <c r="W97" s="25">
        <v>51489857.000000007</v>
      </c>
      <c r="X97" s="26">
        <v>0</v>
      </c>
      <c r="Y97" s="25">
        <v>962869.99999999255</v>
      </c>
      <c r="Z97" s="28">
        <v>1975385.6805510877</v>
      </c>
      <c r="AA97" s="25">
        <v>962869.99999999255</v>
      </c>
      <c r="AB97" s="27">
        <v>1.8700187883605744E-2</v>
      </c>
      <c r="AC97" s="27">
        <f t="shared" si="1"/>
        <v>1.8009270167406406E-2</v>
      </c>
      <c r="AD97" s="25">
        <v>54428112.680551089</v>
      </c>
    </row>
    <row r="98" spans="1:30" x14ac:dyDescent="0.35">
      <c r="A98" s="14" t="s">
        <v>252</v>
      </c>
      <c r="C98" s="14" t="s">
        <v>244</v>
      </c>
      <c r="F98" s="14" t="s">
        <v>251</v>
      </c>
      <c r="H98" s="14" t="s">
        <v>253</v>
      </c>
      <c r="I98" s="21">
        <v>6.53</v>
      </c>
      <c r="J98" s="14" t="s">
        <v>251</v>
      </c>
      <c r="K98" s="14" t="s">
        <v>253</v>
      </c>
      <c r="L98" s="14">
        <v>6.53</v>
      </c>
      <c r="M98" s="22">
        <v>17.87</v>
      </c>
      <c r="N98" s="23">
        <v>0</v>
      </c>
      <c r="O98" s="22">
        <v>17.87</v>
      </c>
      <c r="P98" s="23">
        <v>0</v>
      </c>
      <c r="Q98" s="24">
        <v>0</v>
      </c>
      <c r="R98" s="22">
        <v>17.87</v>
      </c>
      <c r="S98" s="22">
        <v>2</v>
      </c>
      <c r="T98" s="15" t="s">
        <v>61</v>
      </c>
      <c r="U98" s="25">
        <v>25706414.999999996</v>
      </c>
      <c r="V98" s="26">
        <v>0</v>
      </c>
      <c r="W98" s="25">
        <v>25706414.999999996</v>
      </c>
      <c r="X98" s="26">
        <v>0</v>
      </c>
      <c r="Y98" s="25">
        <v>962870.00000000373</v>
      </c>
      <c r="Z98" s="28">
        <v>1004373.3989185331</v>
      </c>
      <c r="AA98" s="25">
        <v>962870.00000000373</v>
      </c>
      <c r="AB98" s="27">
        <v>3.7456409227035505E-2</v>
      </c>
      <c r="AC98" s="27">
        <f t="shared" si="1"/>
        <v>3.6047981273326569E-2</v>
      </c>
      <c r="AD98" s="25">
        <v>27673658.398918532</v>
      </c>
    </row>
    <row r="99" spans="1:30" x14ac:dyDescent="0.35">
      <c r="A99" s="14" t="s">
        <v>254</v>
      </c>
      <c r="C99" s="14" t="s">
        <v>244</v>
      </c>
      <c r="F99" s="14" t="s">
        <v>253</v>
      </c>
      <c r="H99" s="14" t="s">
        <v>59</v>
      </c>
      <c r="I99" s="21">
        <v>20.399999999999999</v>
      </c>
      <c r="J99" s="14" t="s">
        <v>253</v>
      </c>
      <c r="K99" s="14" t="s">
        <v>59</v>
      </c>
      <c r="L99" s="14">
        <v>20.399999999999999</v>
      </c>
      <c r="M99" s="22">
        <v>20.13</v>
      </c>
      <c r="N99" s="23">
        <v>0</v>
      </c>
      <c r="O99" s="22">
        <v>20.13</v>
      </c>
      <c r="P99" s="23">
        <v>0</v>
      </c>
      <c r="Q99" s="24">
        <v>0</v>
      </c>
      <c r="R99" s="22">
        <v>20.13</v>
      </c>
      <c r="S99" s="22">
        <v>2</v>
      </c>
      <c r="T99" s="15" t="s">
        <v>61</v>
      </c>
      <c r="U99" s="25">
        <v>55481959</v>
      </c>
      <c r="V99" s="26">
        <v>0</v>
      </c>
      <c r="W99" s="25">
        <v>55481959</v>
      </c>
      <c r="X99" s="26">
        <v>0</v>
      </c>
      <c r="Y99" s="25">
        <v>964190</v>
      </c>
      <c r="Z99" s="28">
        <v>2125779.1698199618</v>
      </c>
      <c r="AA99" s="25">
        <v>964190</v>
      </c>
      <c r="AB99" s="27">
        <v>1.7378441882342329E-2</v>
      </c>
      <c r="AC99" s="27">
        <f t="shared" si="1"/>
        <v>1.6737161197992116E-2</v>
      </c>
      <c r="AD99" s="25">
        <v>58571928.169819959</v>
      </c>
    </row>
    <row r="100" spans="1:30" x14ac:dyDescent="0.35">
      <c r="A100" s="14" t="s">
        <v>255</v>
      </c>
      <c r="C100" s="14" t="s">
        <v>58</v>
      </c>
      <c r="F100" s="14" t="s">
        <v>63</v>
      </c>
      <c r="H100" s="14" t="s">
        <v>256</v>
      </c>
      <c r="I100" s="21">
        <v>6.36</v>
      </c>
      <c r="J100" s="14" t="s">
        <v>63</v>
      </c>
      <c r="K100" s="14" t="s">
        <v>256</v>
      </c>
      <c r="L100" s="14">
        <v>6.36</v>
      </c>
      <c r="M100" s="22">
        <v>2.58</v>
      </c>
      <c r="N100" s="23">
        <v>0</v>
      </c>
      <c r="O100" s="22">
        <v>2.58</v>
      </c>
      <c r="P100" s="23">
        <v>0</v>
      </c>
      <c r="Q100" s="24">
        <v>0</v>
      </c>
      <c r="R100" s="22">
        <v>2.58</v>
      </c>
      <c r="S100" s="22">
        <v>0</v>
      </c>
      <c r="T100" s="15" t="s">
        <v>61</v>
      </c>
      <c r="U100" s="25">
        <v>6173648</v>
      </c>
      <c r="V100" s="26">
        <v>0</v>
      </c>
      <c r="W100" s="25">
        <v>6173648</v>
      </c>
      <c r="X100" s="26">
        <v>0</v>
      </c>
      <c r="Y100" s="25">
        <v>620685</v>
      </c>
      <c r="Z100" s="28">
        <v>255876.65093362474</v>
      </c>
      <c r="AA100" s="25">
        <v>620685</v>
      </c>
      <c r="AB100" s="27">
        <v>0.10053780196085038</v>
      </c>
      <c r="AC100" s="27">
        <f t="shared" si="1"/>
        <v>9.6536685633497168E-2</v>
      </c>
      <c r="AD100" s="25">
        <v>7050209.6509336252</v>
      </c>
    </row>
    <row r="101" spans="1:30" x14ac:dyDescent="0.35">
      <c r="A101" s="14" t="s">
        <v>257</v>
      </c>
      <c r="C101" s="14" t="s">
        <v>258</v>
      </c>
      <c r="F101" s="14" t="s">
        <v>259</v>
      </c>
      <c r="H101" s="14" t="s">
        <v>260</v>
      </c>
      <c r="I101" s="21">
        <v>25.7</v>
      </c>
      <c r="J101" s="14" t="s">
        <v>259</v>
      </c>
      <c r="K101" s="14" t="s">
        <v>260</v>
      </c>
      <c r="L101" s="14">
        <v>25.7</v>
      </c>
      <c r="M101" s="22">
        <v>2</v>
      </c>
      <c r="N101" s="23">
        <v>0</v>
      </c>
      <c r="O101" s="22">
        <v>2</v>
      </c>
      <c r="P101" s="23">
        <v>0</v>
      </c>
      <c r="Q101" s="24">
        <v>0</v>
      </c>
      <c r="R101" s="22">
        <v>2</v>
      </c>
      <c r="S101" s="22">
        <v>0</v>
      </c>
      <c r="T101" s="15"/>
      <c r="U101" s="25">
        <v>2426612</v>
      </c>
      <c r="V101" s="26">
        <v>0</v>
      </c>
      <c r="W101" s="25">
        <v>2426612</v>
      </c>
      <c r="X101" s="26">
        <v>0</v>
      </c>
      <c r="Y101" s="25">
        <v>21170</v>
      </c>
      <c r="Z101" s="28">
        <v>92184.215930483508</v>
      </c>
      <c r="AA101" s="25">
        <v>21170</v>
      </c>
      <c r="AB101" s="27">
        <v>8.7240976307708037E-3</v>
      </c>
      <c r="AC101" s="27">
        <f t="shared" si="1"/>
        <v>8.4048085613704429E-3</v>
      </c>
      <c r="AD101" s="25">
        <v>2539966.2159304833</v>
      </c>
    </row>
    <row r="102" spans="1:30" x14ac:dyDescent="0.35">
      <c r="A102" s="14" t="s">
        <v>261</v>
      </c>
      <c r="C102" s="14" t="s">
        <v>262</v>
      </c>
      <c r="F102" s="14" t="s">
        <v>260</v>
      </c>
      <c r="H102" s="14" t="s">
        <v>263</v>
      </c>
      <c r="I102" s="21">
        <v>44.4</v>
      </c>
      <c r="J102" s="14" t="s">
        <v>260</v>
      </c>
      <c r="K102" s="14" t="s">
        <v>263</v>
      </c>
      <c r="L102" s="14">
        <v>44.4</v>
      </c>
      <c r="M102" s="22">
        <v>16.86</v>
      </c>
      <c r="N102" s="23">
        <v>0</v>
      </c>
      <c r="O102" s="22">
        <v>16.86</v>
      </c>
      <c r="P102" s="23">
        <v>0</v>
      </c>
      <c r="Q102" s="24">
        <v>0</v>
      </c>
      <c r="R102" s="22">
        <v>16.86</v>
      </c>
      <c r="S102" s="22">
        <v>2</v>
      </c>
      <c r="T102" s="15" t="s">
        <v>61</v>
      </c>
      <c r="U102" s="25">
        <v>49011029</v>
      </c>
      <c r="V102" s="26">
        <v>0</v>
      </c>
      <c r="W102" s="25">
        <v>49011029</v>
      </c>
      <c r="X102" s="26">
        <v>0</v>
      </c>
      <c r="Y102" s="25">
        <v>703895</v>
      </c>
      <c r="Z102" s="28">
        <v>1872279.1853946049</v>
      </c>
      <c r="AA102" s="25">
        <v>703895</v>
      </c>
      <c r="AB102" s="27">
        <v>1.4361971465647048E-2</v>
      </c>
      <c r="AC102" s="27">
        <f t="shared" si="1"/>
        <v>1.3833514861795954E-2</v>
      </c>
      <c r="AD102" s="25">
        <v>51587203.185394607</v>
      </c>
    </row>
    <row r="103" spans="1:30" x14ac:dyDescent="0.35">
      <c r="A103" s="14" t="s">
        <v>264</v>
      </c>
      <c r="C103" s="14" t="s">
        <v>262</v>
      </c>
      <c r="F103" s="14" t="s">
        <v>263</v>
      </c>
      <c r="H103" s="14" t="s">
        <v>265</v>
      </c>
      <c r="I103" s="21">
        <v>80.900000000000006</v>
      </c>
      <c r="J103" s="14" t="s">
        <v>263</v>
      </c>
      <c r="K103" s="14" t="s">
        <v>265</v>
      </c>
      <c r="L103" s="14">
        <v>80.900000000000006</v>
      </c>
      <c r="M103" s="22">
        <v>17.87</v>
      </c>
      <c r="N103" s="23">
        <v>0</v>
      </c>
      <c r="O103" s="22">
        <v>17.87</v>
      </c>
      <c r="P103" s="23">
        <v>0</v>
      </c>
      <c r="Q103" s="24">
        <v>0</v>
      </c>
      <c r="R103" s="22">
        <v>17.87</v>
      </c>
      <c r="S103" s="22">
        <v>2</v>
      </c>
      <c r="T103" s="15" t="s">
        <v>61</v>
      </c>
      <c r="U103" s="25">
        <v>51139223.999999993</v>
      </c>
      <c r="V103" s="26">
        <v>0</v>
      </c>
      <c r="W103" s="25">
        <v>51139223.999999993</v>
      </c>
      <c r="X103" s="26">
        <v>0</v>
      </c>
      <c r="Y103" s="25">
        <v>705370.00000000745</v>
      </c>
      <c r="Z103" s="28">
        <v>1952483.2064800907</v>
      </c>
      <c r="AA103" s="25">
        <v>705370.00000000745</v>
      </c>
      <c r="AB103" s="27">
        <v>1.3793130689664113E-2</v>
      </c>
      <c r="AC103" s="27">
        <f t="shared" si="1"/>
        <v>1.3285879040520171E-2</v>
      </c>
      <c r="AD103" s="25">
        <v>53797077.206480093</v>
      </c>
    </row>
    <row r="104" spans="1:30" x14ac:dyDescent="0.35">
      <c r="A104" s="14" t="s">
        <v>266</v>
      </c>
      <c r="C104" s="14" t="s">
        <v>262</v>
      </c>
      <c r="F104" s="14" t="s">
        <v>265</v>
      </c>
      <c r="H104" s="14" t="s">
        <v>267</v>
      </c>
      <c r="I104" s="21">
        <v>26.3</v>
      </c>
      <c r="J104" s="14" t="s">
        <v>265</v>
      </c>
      <c r="K104" s="14" t="s">
        <v>267</v>
      </c>
      <c r="L104" s="14">
        <v>26.3</v>
      </c>
      <c r="M104" s="22">
        <v>18.350000000000001</v>
      </c>
      <c r="N104" s="23">
        <v>0</v>
      </c>
      <c r="O104" s="22">
        <v>18.350000000000001</v>
      </c>
      <c r="P104" s="23">
        <v>0</v>
      </c>
      <c r="Q104" s="24">
        <v>0</v>
      </c>
      <c r="R104" s="22">
        <v>18.350000000000001</v>
      </c>
      <c r="S104" s="22">
        <v>2</v>
      </c>
      <c r="T104" s="15" t="s">
        <v>61</v>
      </c>
      <c r="U104" s="25">
        <v>51652524</v>
      </c>
      <c r="V104" s="26">
        <v>0</v>
      </c>
      <c r="W104" s="25">
        <v>51652524</v>
      </c>
      <c r="X104" s="26">
        <v>0</v>
      </c>
      <c r="Y104" s="25">
        <v>708064</v>
      </c>
      <c r="Z104" s="28">
        <v>1971915.6977374144</v>
      </c>
      <c r="AA104" s="25">
        <v>708064</v>
      </c>
      <c r="AB104" s="27">
        <v>1.3708216853062205E-2</v>
      </c>
      <c r="AC104" s="27">
        <f t="shared" si="1"/>
        <v>1.3204128639685824E-2</v>
      </c>
      <c r="AD104" s="25">
        <v>54332503.697737411</v>
      </c>
    </row>
    <row r="105" spans="1:30" x14ac:dyDescent="0.35">
      <c r="A105" s="14" t="s">
        <v>268</v>
      </c>
      <c r="C105" s="14" t="s">
        <v>262</v>
      </c>
      <c r="F105" s="14" t="s">
        <v>267</v>
      </c>
      <c r="H105" s="14" t="s">
        <v>269</v>
      </c>
      <c r="I105" s="21">
        <v>41.6</v>
      </c>
      <c r="J105" s="14" t="s">
        <v>267</v>
      </c>
      <c r="K105" s="14" t="s">
        <v>269</v>
      </c>
      <c r="L105" s="14">
        <v>41.6</v>
      </c>
      <c r="M105" s="22">
        <v>17.440000000000001</v>
      </c>
      <c r="N105" s="23">
        <v>0</v>
      </c>
      <c r="O105" s="22">
        <v>17.440000000000001</v>
      </c>
      <c r="P105" s="23">
        <v>0</v>
      </c>
      <c r="Q105" s="24">
        <v>0</v>
      </c>
      <c r="R105" s="22">
        <v>17.440000000000001</v>
      </c>
      <c r="S105" s="22">
        <v>2</v>
      </c>
      <c r="T105" s="15" t="s">
        <v>61</v>
      </c>
      <c r="U105" s="25">
        <v>51602187</v>
      </c>
      <c r="V105" s="26">
        <v>0</v>
      </c>
      <c r="W105" s="25">
        <v>51602187</v>
      </c>
      <c r="X105" s="26">
        <v>0</v>
      </c>
      <c r="Y105" s="25">
        <v>707326</v>
      </c>
      <c r="Z105" s="28">
        <v>1969992.1976754605</v>
      </c>
      <c r="AA105" s="25">
        <v>707326</v>
      </c>
      <c r="AB105" s="27">
        <v>1.3707287251216697E-2</v>
      </c>
      <c r="AC105" s="27">
        <f t="shared" si="1"/>
        <v>1.3203233667050293E-2</v>
      </c>
      <c r="AD105" s="25">
        <v>54279505.197675459</v>
      </c>
    </row>
    <row r="106" spans="1:30" x14ac:dyDescent="0.35">
      <c r="A106" s="14" t="s">
        <v>270</v>
      </c>
      <c r="C106" s="14" t="s">
        <v>262</v>
      </c>
      <c r="F106" s="14" t="s">
        <v>269</v>
      </c>
      <c r="H106" s="14" t="s">
        <v>256</v>
      </c>
      <c r="I106" s="21">
        <v>12.76</v>
      </c>
      <c r="J106" s="14" t="s">
        <v>269</v>
      </c>
      <c r="K106" s="14" t="s">
        <v>256</v>
      </c>
      <c r="L106" s="14">
        <v>12.76</v>
      </c>
      <c r="M106" s="22">
        <v>17.07</v>
      </c>
      <c r="N106" s="23">
        <v>0</v>
      </c>
      <c r="O106" s="22">
        <v>17.07</v>
      </c>
      <c r="P106" s="23">
        <v>0</v>
      </c>
      <c r="Q106" s="24">
        <v>0</v>
      </c>
      <c r="R106" s="22">
        <v>17.07</v>
      </c>
      <c r="S106" s="22">
        <v>2</v>
      </c>
      <c r="T106" s="15" t="s">
        <v>61</v>
      </c>
      <c r="U106" s="25">
        <v>51502525</v>
      </c>
      <c r="V106" s="26">
        <v>0</v>
      </c>
      <c r="W106" s="25">
        <v>51502525</v>
      </c>
      <c r="X106" s="26">
        <v>0</v>
      </c>
      <c r="Y106" s="25">
        <v>706450</v>
      </c>
      <c r="Z106" s="28">
        <v>1966205.9059627105</v>
      </c>
      <c r="AA106" s="25">
        <v>706450</v>
      </c>
      <c r="AB106" s="27">
        <v>1.3716803205279741E-2</v>
      </c>
      <c r="AC106" s="27">
        <f t="shared" si="1"/>
        <v>1.3212395133193975E-2</v>
      </c>
      <c r="AD106" s="25">
        <v>54175180.905962713</v>
      </c>
    </row>
    <row r="107" spans="1:30" x14ac:dyDescent="0.35">
      <c r="A107" s="14" t="s">
        <v>271</v>
      </c>
      <c r="C107" s="14" t="s">
        <v>262</v>
      </c>
      <c r="F107" s="14" t="s">
        <v>256</v>
      </c>
      <c r="H107" s="14" t="s">
        <v>60</v>
      </c>
      <c r="I107" s="21">
        <v>21.2</v>
      </c>
      <c r="J107" s="14" t="s">
        <v>256</v>
      </c>
      <c r="K107" s="14" t="s">
        <v>60</v>
      </c>
      <c r="L107" s="14">
        <v>21.2</v>
      </c>
      <c r="M107" s="22">
        <v>14.15</v>
      </c>
      <c r="N107" s="23">
        <v>0</v>
      </c>
      <c r="O107" s="22">
        <v>14.15</v>
      </c>
      <c r="P107" s="23">
        <v>0</v>
      </c>
      <c r="Q107" s="24">
        <v>0</v>
      </c>
      <c r="R107" s="22">
        <v>14.15</v>
      </c>
      <c r="S107" s="22">
        <v>2</v>
      </c>
      <c r="T107" s="15" t="s">
        <v>61</v>
      </c>
      <c r="U107" s="25">
        <v>19652809</v>
      </c>
      <c r="V107" s="26">
        <v>0</v>
      </c>
      <c r="W107" s="25">
        <v>19652809</v>
      </c>
      <c r="X107" s="26">
        <v>0</v>
      </c>
      <c r="Y107" s="25">
        <v>81518</v>
      </c>
      <c r="Z107" s="28">
        <v>743200.76763811929</v>
      </c>
      <c r="AA107" s="25">
        <v>81518</v>
      </c>
      <c r="AB107" s="27">
        <v>4.1479057777440362E-3</v>
      </c>
      <c r="AC107" s="27">
        <f t="shared" si="1"/>
        <v>3.9967621573383794E-3</v>
      </c>
      <c r="AD107" s="25">
        <v>20477527.767638121</v>
      </c>
    </row>
    <row r="108" spans="1:30" x14ac:dyDescent="0.35">
      <c r="A108" s="14" t="s">
        <v>272</v>
      </c>
      <c r="C108" s="14" t="s">
        <v>273</v>
      </c>
      <c r="F108" s="14" t="s">
        <v>260</v>
      </c>
      <c r="H108" s="14" t="s">
        <v>274</v>
      </c>
      <c r="I108" s="21">
        <v>8.8000000000000007</v>
      </c>
      <c r="J108" s="14" t="s">
        <v>260</v>
      </c>
      <c r="K108" s="14" t="s">
        <v>274</v>
      </c>
      <c r="L108" s="14">
        <v>8.8000000000000007</v>
      </c>
      <c r="M108" s="22">
        <v>15.120000000000001</v>
      </c>
      <c r="N108" s="23">
        <v>0</v>
      </c>
      <c r="O108" s="22">
        <v>15.120000000000001</v>
      </c>
      <c r="P108" s="23">
        <v>0</v>
      </c>
      <c r="Q108" s="24">
        <v>0</v>
      </c>
      <c r="R108" s="22">
        <v>15.120000000000001</v>
      </c>
      <c r="S108" s="22">
        <v>2</v>
      </c>
      <c r="T108" s="15" t="s">
        <v>61</v>
      </c>
      <c r="U108" s="25">
        <v>16886663</v>
      </c>
      <c r="V108" s="26">
        <v>0</v>
      </c>
      <c r="W108" s="25">
        <v>16886663</v>
      </c>
      <c r="X108" s="26">
        <v>0</v>
      </c>
      <c r="Y108" s="25">
        <v>443475</v>
      </c>
      <c r="Z108" s="28">
        <v>652658.2773699119</v>
      </c>
      <c r="AA108" s="25">
        <v>443475</v>
      </c>
      <c r="AB108" s="27">
        <v>2.6261849365975979E-2</v>
      </c>
      <c r="AC108" s="27">
        <f t="shared" si="1"/>
        <v>2.528461580621099E-2</v>
      </c>
      <c r="AD108" s="25">
        <v>17982796.277369913</v>
      </c>
    </row>
    <row r="109" spans="1:30" x14ac:dyDescent="0.35">
      <c r="A109" s="14" t="s">
        <v>275</v>
      </c>
      <c r="C109" s="14" t="s">
        <v>273</v>
      </c>
      <c r="F109" s="14" t="s">
        <v>274</v>
      </c>
      <c r="H109" s="14" t="s">
        <v>276</v>
      </c>
      <c r="I109" s="21">
        <v>17.399999999999999</v>
      </c>
      <c r="J109" s="14" t="s">
        <v>274</v>
      </c>
      <c r="K109" s="14" t="s">
        <v>276</v>
      </c>
      <c r="L109" s="14">
        <v>17.399999999999999</v>
      </c>
      <c r="M109" s="22">
        <v>13.34</v>
      </c>
      <c r="N109" s="23">
        <v>0</v>
      </c>
      <c r="O109" s="22">
        <v>13.34</v>
      </c>
      <c r="P109" s="23">
        <v>0</v>
      </c>
      <c r="Q109" s="24">
        <v>0</v>
      </c>
      <c r="R109" s="22">
        <v>13.34</v>
      </c>
      <c r="S109" s="22">
        <v>2</v>
      </c>
      <c r="T109" s="15" t="s">
        <v>61</v>
      </c>
      <c r="U109" s="25">
        <v>33201704.000000004</v>
      </c>
      <c r="V109" s="26">
        <v>0</v>
      </c>
      <c r="W109" s="25">
        <v>33201704.000000004</v>
      </c>
      <c r="X109" s="26">
        <v>0</v>
      </c>
      <c r="Y109" s="25">
        <v>443474.99999999627</v>
      </c>
      <c r="Z109" s="28">
        <v>1267087.6924316664</v>
      </c>
      <c r="AA109" s="25">
        <v>443474.99999999627</v>
      </c>
      <c r="AB109" s="27">
        <v>1.3356995171091105E-2</v>
      </c>
      <c r="AC109" s="27">
        <f t="shared" si="1"/>
        <v>1.2865986250900992E-2</v>
      </c>
      <c r="AD109" s="25">
        <v>34912266.692431673</v>
      </c>
    </row>
    <row r="110" spans="1:30" x14ac:dyDescent="0.35">
      <c r="A110" s="14" t="s">
        <v>277</v>
      </c>
      <c r="C110" s="14" t="s">
        <v>273</v>
      </c>
      <c r="F110" s="14" t="s">
        <v>276</v>
      </c>
      <c r="H110" s="14" t="s">
        <v>278</v>
      </c>
      <c r="I110" s="21">
        <v>22</v>
      </c>
      <c r="J110" s="14" t="s">
        <v>276</v>
      </c>
      <c r="K110" s="14" t="s">
        <v>278</v>
      </c>
      <c r="L110" s="14">
        <v>22</v>
      </c>
      <c r="M110" s="22">
        <v>14.260000000000002</v>
      </c>
      <c r="N110" s="23">
        <v>0</v>
      </c>
      <c r="O110" s="22">
        <v>14.260000000000002</v>
      </c>
      <c r="P110" s="23">
        <v>0</v>
      </c>
      <c r="Q110" s="24">
        <v>0</v>
      </c>
      <c r="R110" s="22">
        <v>14.260000000000002</v>
      </c>
      <c r="S110" s="22">
        <v>2</v>
      </c>
      <c r="T110" s="15" t="s">
        <v>61</v>
      </c>
      <c r="U110" s="25">
        <v>33437002</v>
      </c>
      <c r="V110" s="26">
        <v>0</v>
      </c>
      <c r="W110" s="25">
        <v>33437002</v>
      </c>
      <c r="X110" s="26">
        <v>0</v>
      </c>
      <c r="Y110" s="25">
        <v>443475</v>
      </c>
      <c r="Z110" s="28">
        <v>1275949.0868042088</v>
      </c>
      <c r="AA110" s="25">
        <v>443475</v>
      </c>
      <c r="AB110" s="27">
        <v>1.3263001270269387E-2</v>
      </c>
      <c r="AC110" s="27">
        <f t="shared" si="1"/>
        <v>1.2775491167288934E-2</v>
      </c>
      <c r="AD110" s="25">
        <v>35156426.086804211</v>
      </c>
    </row>
    <row r="111" spans="1:30" x14ac:dyDescent="0.35">
      <c r="A111" s="14" t="s">
        <v>279</v>
      </c>
      <c r="C111" s="14" t="s">
        <v>273</v>
      </c>
      <c r="F111" s="14" t="s">
        <v>278</v>
      </c>
      <c r="H111" s="14" t="s">
        <v>280</v>
      </c>
      <c r="I111" s="21">
        <v>7.9</v>
      </c>
      <c r="J111" s="14" t="s">
        <v>278</v>
      </c>
      <c r="K111" s="14" t="s">
        <v>280</v>
      </c>
      <c r="L111" s="14">
        <v>7.9</v>
      </c>
      <c r="M111" s="22">
        <v>14.54</v>
      </c>
      <c r="N111" s="23">
        <v>0</v>
      </c>
      <c r="O111" s="22">
        <v>14.54</v>
      </c>
      <c r="P111" s="23">
        <v>0</v>
      </c>
      <c r="Q111" s="24">
        <v>0</v>
      </c>
      <c r="R111" s="22">
        <v>14.54</v>
      </c>
      <c r="S111" s="22">
        <v>2</v>
      </c>
      <c r="T111" s="15" t="s">
        <v>61</v>
      </c>
      <c r="U111" s="25">
        <v>16730113</v>
      </c>
      <c r="V111" s="26">
        <v>0</v>
      </c>
      <c r="W111" s="25">
        <v>16730113</v>
      </c>
      <c r="X111" s="26">
        <v>0</v>
      </c>
      <c r="Y111" s="25">
        <v>443475</v>
      </c>
      <c r="Z111" s="28">
        <v>646762.5566709619</v>
      </c>
      <c r="AA111" s="25">
        <v>443475</v>
      </c>
      <c r="AB111" s="27">
        <v>2.6507591431091947E-2</v>
      </c>
      <c r="AC111" s="27">
        <f t="shared" si="1"/>
        <v>2.5520986126286116E-2</v>
      </c>
      <c r="AD111" s="25">
        <v>17820350.556670964</v>
      </c>
    </row>
    <row r="112" spans="1:30" x14ac:dyDescent="0.35">
      <c r="A112" s="14" t="s">
        <v>281</v>
      </c>
      <c r="C112" s="14" t="s">
        <v>273</v>
      </c>
      <c r="F112" s="14" t="s">
        <v>280</v>
      </c>
      <c r="H112" s="14" t="s">
        <v>282</v>
      </c>
      <c r="I112" s="21">
        <v>24.4</v>
      </c>
      <c r="J112" s="14" t="s">
        <v>280</v>
      </c>
      <c r="K112" s="14" t="s">
        <v>282</v>
      </c>
      <c r="L112" s="14">
        <v>24.4</v>
      </c>
      <c r="M112" s="22">
        <v>13.12</v>
      </c>
      <c r="N112" s="23">
        <v>0</v>
      </c>
      <c r="O112" s="22">
        <v>13.12</v>
      </c>
      <c r="P112" s="23">
        <v>0</v>
      </c>
      <c r="Q112" s="24">
        <v>0</v>
      </c>
      <c r="R112" s="22">
        <v>13.12</v>
      </c>
      <c r="S112" s="22">
        <v>2</v>
      </c>
      <c r="T112" s="15" t="s">
        <v>61</v>
      </c>
      <c r="U112" s="25">
        <v>18704334.000000004</v>
      </c>
      <c r="V112" s="26">
        <v>0</v>
      </c>
      <c r="W112" s="25">
        <v>18704334.000000004</v>
      </c>
      <c r="X112" s="26">
        <v>0</v>
      </c>
      <c r="Y112" s="25">
        <v>443474.99999999627</v>
      </c>
      <c r="Z112" s="28">
        <v>721112.32105295954</v>
      </c>
      <c r="AA112" s="25">
        <v>443474.99999999627</v>
      </c>
      <c r="AB112" s="27">
        <v>2.3709745559504881E-2</v>
      </c>
      <c r="AC112" s="27">
        <f t="shared" si="1"/>
        <v>2.2829591283025797E-2</v>
      </c>
      <c r="AD112" s="25">
        <v>19868921.321052961</v>
      </c>
    </row>
    <row r="113" spans="1:30" x14ac:dyDescent="0.35">
      <c r="A113" s="14" t="s">
        <v>283</v>
      </c>
      <c r="C113" s="14" t="s">
        <v>273</v>
      </c>
      <c r="F113" s="14" t="s">
        <v>282</v>
      </c>
      <c r="H113" s="14" t="s">
        <v>284</v>
      </c>
      <c r="I113" s="21">
        <v>13.8</v>
      </c>
      <c r="J113" s="14" t="s">
        <v>282</v>
      </c>
      <c r="K113" s="14" t="s">
        <v>284</v>
      </c>
      <c r="L113" s="14">
        <v>13.8</v>
      </c>
      <c r="M113" s="22">
        <v>13.83</v>
      </c>
      <c r="N113" s="23">
        <v>0</v>
      </c>
      <c r="O113" s="22">
        <v>13.83</v>
      </c>
      <c r="P113" s="23">
        <v>0</v>
      </c>
      <c r="Q113" s="24">
        <v>0</v>
      </c>
      <c r="R113" s="22">
        <v>13.83</v>
      </c>
      <c r="S113" s="22">
        <v>2</v>
      </c>
      <c r="T113" s="15" t="s">
        <v>61</v>
      </c>
      <c r="U113" s="25">
        <v>15991203</v>
      </c>
      <c r="V113" s="26">
        <v>0</v>
      </c>
      <c r="W113" s="25">
        <v>15991203</v>
      </c>
      <c r="X113" s="26">
        <v>0</v>
      </c>
      <c r="Y113" s="25">
        <v>444361</v>
      </c>
      <c r="Z113" s="28">
        <v>618968.34796369984</v>
      </c>
      <c r="AA113" s="25">
        <v>444361</v>
      </c>
      <c r="AB113" s="27">
        <v>2.778784060211105E-2</v>
      </c>
      <c r="AC113" s="27">
        <f t="shared" si="1"/>
        <v>2.6752342928387417E-2</v>
      </c>
      <c r="AD113" s="25">
        <v>17054532.347963698</v>
      </c>
    </row>
    <row r="114" spans="1:30" x14ac:dyDescent="0.35">
      <c r="A114" s="14" t="s">
        <v>285</v>
      </c>
      <c r="C114" s="14" t="s">
        <v>273</v>
      </c>
      <c r="F114" s="14" t="s">
        <v>284</v>
      </c>
      <c r="H114" s="14" t="s">
        <v>286</v>
      </c>
      <c r="I114" s="21">
        <v>86.5</v>
      </c>
      <c r="J114" s="14" t="s">
        <v>284</v>
      </c>
      <c r="K114" s="14" t="s">
        <v>286</v>
      </c>
      <c r="L114" s="14">
        <v>86.5</v>
      </c>
      <c r="M114" s="22">
        <v>11.09</v>
      </c>
      <c r="N114" s="23">
        <v>0</v>
      </c>
      <c r="O114" s="22">
        <v>11.09</v>
      </c>
      <c r="P114" s="23">
        <v>0</v>
      </c>
      <c r="Q114" s="24">
        <v>0</v>
      </c>
      <c r="R114" s="22">
        <v>11.09</v>
      </c>
      <c r="S114" s="22">
        <v>2</v>
      </c>
      <c r="T114" s="15" t="s">
        <v>61</v>
      </c>
      <c r="U114" s="25">
        <v>25410581</v>
      </c>
      <c r="V114" s="26">
        <v>0</v>
      </c>
      <c r="W114" s="25">
        <v>25410581</v>
      </c>
      <c r="X114" s="26">
        <v>0</v>
      </c>
      <c r="Y114" s="25">
        <v>444191</v>
      </c>
      <c r="Z114" s="28">
        <v>973698.59116596938</v>
      </c>
      <c r="AA114" s="25">
        <v>444191</v>
      </c>
      <c r="AB114" s="27">
        <v>1.7480552687874393E-2</v>
      </c>
      <c r="AC114" s="27">
        <f t="shared" si="1"/>
        <v>1.6835441667648367E-2</v>
      </c>
      <c r="AD114" s="25">
        <v>26828470.591165971</v>
      </c>
    </row>
    <row r="115" spans="1:30" x14ac:dyDescent="0.35">
      <c r="A115" s="14" t="s">
        <v>287</v>
      </c>
      <c r="C115" s="14" t="s">
        <v>273</v>
      </c>
      <c r="F115" s="14" t="s">
        <v>286</v>
      </c>
      <c r="H115" s="14" t="s">
        <v>288</v>
      </c>
      <c r="I115" s="21">
        <v>2.2000000000000002</v>
      </c>
      <c r="J115" s="14" t="s">
        <v>286</v>
      </c>
      <c r="K115" s="14" t="s">
        <v>288</v>
      </c>
      <c r="L115" s="14">
        <v>2.2000000000000002</v>
      </c>
      <c r="M115" s="22">
        <v>7.9</v>
      </c>
      <c r="N115" s="23">
        <v>0</v>
      </c>
      <c r="O115" s="22">
        <v>7.9</v>
      </c>
      <c r="P115" s="23">
        <v>0</v>
      </c>
      <c r="Q115" s="24">
        <v>0</v>
      </c>
      <c r="R115" s="22">
        <v>7.9</v>
      </c>
      <c r="S115" s="22">
        <v>2</v>
      </c>
      <c r="T115" s="15" t="s">
        <v>61</v>
      </c>
      <c r="U115" s="25">
        <v>9507989</v>
      </c>
      <c r="V115" s="26">
        <v>0</v>
      </c>
      <c r="W115" s="25">
        <v>9507989</v>
      </c>
      <c r="X115" s="26">
        <v>0</v>
      </c>
      <c r="Y115" s="25">
        <v>442745</v>
      </c>
      <c r="Z115" s="28">
        <v>374747.6743120114</v>
      </c>
      <c r="AA115" s="25">
        <v>442745</v>
      </c>
      <c r="AB115" s="27">
        <v>4.6565577642128111E-2</v>
      </c>
      <c r="AC115" s="27">
        <f t="shared" si="1"/>
        <v>4.4799837797036286E-2</v>
      </c>
      <c r="AD115" s="25">
        <v>10325481.674312012</v>
      </c>
    </row>
    <row r="116" spans="1:30" x14ac:dyDescent="0.35">
      <c r="A116" s="14" t="s">
        <v>289</v>
      </c>
      <c r="C116" s="14" t="s">
        <v>273</v>
      </c>
      <c r="F116" s="14" t="s">
        <v>288</v>
      </c>
      <c r="H116" s="14" t="s">
        <v>290</v>
      </c>
      <c r="I116" s="21">
        <v>1</v>
      </c>
      <c r="J116" s="14" t="s">
        <v>288</v>
      </c>
      <c r="K116" s="14" t="s">
        <v>290</v>
      </c>
      <c r="L116" s="14">
        <v>1</v>
      </c>
      <c r="M116" s="22">
        <v>8</v>
      </c>
      <c r="N116" s="23">
        <v>0</v>
      </c>
      <c r="O116" s="22">
        <v>8</v>
      </c>
      <c r="P116" s="23">
        <v>0</v>
      </c>
      <c r="Q116" s="24">
        <v>0</v>
      </c>
      <c r="R116" s="22">
        <v>8</v>
      </c>
      <c r="S116" s="22">
        <v>2</v>
      </c>
      <c r="T116" s="15" t="s">
        <v>61</v>
      </c>
      <c r="U116" s="25">
        <v>9463891</v>
      </c>
      <c r="V116" s="26">
        <v>0</v>
      </c>
      <c r="W116" s="25">
        <v>9463891</v>
      </c>
      <c r="X116" s="26">
        <v>0</v>
      </c>
      <c r="Y116" s="25">
        <v>443840</v>
      </c>
      <c r="Z116" s="28">
        <v>373128.16822950135</v>
      </c>
      <c r="AA116" s="25">
        <v>443840</v>
      </c>
      <c r="AB116" s="27">
        <v>4.6898257809604951E-2</v>
      </c>
      <c r="AC116" s="27">
        <f t="shared" si="1"/>
        <v>4.511935906696863E-2</v>
      </c>
      <c r="AD116" s="25">
        <v>10280859.168229502</v>
      </c>
    </row>
    <row r="117" spans="1:30" x14ac:dyDescent="0.35">
      <c r="A117" s="14" t="s">
        <v>291</v>
      </c>
      <c r="C117" s="14" t="s">
        <v>273</v>
      </c>
      <c r="F117" s="14" t="s">
        <v>290</v>
      </c>
      <c r="H117" s="14" t="s">
        <v>292</v>
      </c>
      <c r="I117" s="21">
        <v>2.6</v>
      </c>
      <c r="J117" s="14" t="s">
        <v>290</v>
      </c>
      <c r="K117" s="14" t="s">
        <v>292</v>
      </c>
      <c r="L117" s="14">
        <v>2.6</v>
      </c>
      <c r="M117" s="22">
        <v>8.2899999999999991</v>
      </c>
      <c r="N117" s="23">
        <v>0</v>
      </c>
      <c r="O117" s="22">
        <v>8.2899999999999991</v>
      </c>
      <c r="P117" s="23">
        <v>0</v>
      </c>
      <c r="Q117" s="24">
        <v>0</v>
      </c>
      <c r="R117" s="22">
        <v>8.2899999999999991</v>
      </c>
      <c r="S117" s="22">
        <v>2</v>
      </c>
      <c r="T117" s="15" t="s">
        <v>61</v>
      </c>
      <c r="U117" s="25">
        <v>11199757</v>
      </c>
      <c r="V117" s="26">
        <v>0</v>
      </c>
      <c r="W117" s="25">
        <v>11199757</v>
      </c>
      <c r="X117" s="26">
        <v>0</v>
      </c>
      <c r="Y117" s="25">
        <v>443840</v>
      </c>
      <c r="Z117" s="28">
        <v>438501.41068752448</v>
      </c>
      <c r="AA117" s="25">
        <v>443840</v>
      </c>
      <c r="AB117" s="27">
        <v>3.9629431245695776E-2</v>
      </c>
      <c r="AC117" s="27">
        <f t="shared" si="1"/>
        <v>3.8136290185172159E-2</v>
      </c>
      <c r="AD117" s="25">
        <v>12082098.410687525</v>
      </c>
    </row>
    <row r="118" spans="1:30" x14ac:dyDescent="0.35">
      <c r="A118" s="14" t="s">
        <v>293</v>
      </c>
      <c r="C118" s="14" t="s">
        <v>294</v>
      </c>
      <c r="F118" s="14" t="s">
        <v>260</v>
      </c>
      <c r="H118" s="14" t="s">
        <v>295</v>
      </c>
      <c r="I118" s="21">
        <v>18.88</v>
      </c>
      <c r="J118" s="14" t="s">
        <v>260</v>
      </c>
      <c r="K118" s="14" t="s">
        <v>295</v>
      </c>
      <c r="L118" s="14">
        <v>18.88</v>
      </c>
      <c r="M118" s="22">
        <v>3.2</v>
      </c>
      <c r="N118" s="23">
        <v>0</v>
      </c>
      <c r="O118" s="22">
        <v>3.2</v>
      </c>
      <c r="P118" s="23">
        <v>0</v>
      </c>
      <c r="Q118" s="24">
        <v>0</v>
      </c>
      <c r="R118" s="22">
        <v>3.2</v>
      </c>
      <c r="S118" s="22">
        <v>0</v>
      </c>
      <c r="T118" s="15"/>
      <c r="U118" s="25">
        <v>9216933</v>
      </c>
      <c r="V118" s="26">
        <v>0</v>
      </c>
      <c r="W118" s="25">
        <v>9216933</v>
      </c>
      <c r="X118" s="26">
        <v>0</v>
      </c>
      <c r="Y118" s="25">
        <v>85064</v>
      </c>
      <c r="Z118" s="28">
        <v>350316.04122945172</v>
      </c>
      <c r="AA118" s="25">
        <v>85064</v>
      </c>
      <c r="AB118" s="27">
        <v>9.2291003959777077E-3</v>
      </c>
      <c r="AC118" s="27">
        <f t="shared" si="1"/>
        <v>8.8911660638729181E-3</v>
      </c>
      <c r="AD118" s="25">
        <v>9652313.0412294511</v>
      </c>
    </row>
    <row r="119" spans="1:30" x14ac:dyDescent="0.35">
      <c r="A119" s="14" t="s">
        <v>296</v>
      </c>
      <c r="C119" s="14" t="s">
        <v>294</v>
      </c>
      <c r="F119" s="14" t="s">
        <v>295</v>
      </c>
      <c r="H119" s="14" t="s">
        <v>297</v>
      </c>
      <c r="I119" s="21">
        <v>29.5</v>
      </c>
      <c r="J119" s="14" t="s">
        <v>295</v>
      </c>
      <c r="K119" s="14" t="s">
        <v>297</v>
      </c>
      <c r="L119" s="14">
        <v>29.5</v>
      </c>
      <c r="M119" s="22">
        <v>4.05</v>
      </c>
      <c r="N119" s="23">
        <v>0</v>
      </c>
      <c r="O119" s="22">
        <v>4.05</v>
      </c>
      <c r="P119" s="23">
        <v>0</v>
      </c>
      <c r="Q119" s="24">
        <v>0</v>
      </c>
      <c r="R119" s="22">
        <v>4.05</v>
      </c>
      <c r="S119" s="22">
        <v>0</v>
      </c>
      <c r="T119" s="15"/>
      <c r="U119" s="25">
        <v>9414443</v>
      </c>
      <c r="V119" s="26">
        <v>0</v>
      </c>
      <c r="W119" s="25">
        <v>9414443</v>
      </c>
      <c r="X119" s="26">
        <v>0</v>
      </c>
      <c r="Y119" s="25">
        <v>85064</v>
      </c>
      <c r="Z119" s="28">
        <v>357754.32800843357</v>
      </c>
      <c r="AA119" s="25">
        <v>85064</v>
      </c>
      <c r="AB119" s="27">
        <v>9.0354787850964735E-3</v>
      </c>
      <c r="AC119" s="27">
        <f t="shared" si="1"/>
        <v>8.7046952844674064E-3</v>
      </c>
      <c r="AD119" s="25">
        <v>9857261.3280084338</v>
      </c>
    </row>
    <row r="120" spans="1:30" x14ac:dyDescent="0.35">
      <c r="A120" s="14" t="s">
        <v>298</v>
      </c>
      <c r="C120" s="14" t="s">
        <v>294</v>
      </c>
      <c r="F120" s="14" t="s">
        <v>297</v>
      </c>
      <c r="H120" s="14" t="s">
        <v>299</v>
      </c>
      <c r="I120" s="21">
        <v>37.4</v>
      </c>
      <c r="J120" s="14" t="s">
        <v>297</v>
      </c>
      <c r="K120" s="14" t="s">
        <v>299</v>
      </c>
      <c r="L120" s="14">
        <v>37.4</v>
      </c>
      <c r="M120" s="22">
        <v>5.55</v>
      </c>
      <c r="N120" s="23">
        <v>0</v>
      </c>
      <c r="O120" s="22">
        <v>5.55</v>
      </c>
      <c r="P120" s="23">
        <v>0</v>
      </c>
      <c r="Q120" s="24">
        <v>0</v>
      </c>
      <c r="R120" s="22">
        <v>5.55</v>
      </c>
      <c r="S120" s="22">
        <v>0</v>
      </c>
      <c r="T120" s="15"/>
      <c r="U120" s="25">
        <v>8450185</v>
      </c>
      <c r="V120" s="26">
        <v>0</v>
      </c>
      <c r="W120" s="25">
        <v>8450185</v>
      </c>
      <c r="X120" s="26">
        <v>0</v>
      </c>
      <c r="Y120" s="25">
        <v>85064</v>
      </c>
      <c r="Z120" s="28">
        <v>321440.0779303236</v>
      </c>
      <c r="AA120" s="25">
        <v>85064</v>
      </c>
      <c r="AB120" s="27">
        <v>1.00665251707507E-2</v>
      </c>
      <c r="AC120" s="27">
        <f t="shared" si="1"/>
        <v>9.6976329065891816E-3</v>
      </c>
      <c r="AD120" s="25">
        <v>8856689.0779303238</v>
      </c>
    </row>
    <row r="121" spans="1:30" x14ac:dyDescent="0.35">
      <c r="A121" s="14" t="s">
        <v>300</v>
      </c>
      <c r="C121" s="14" t="s">
        <v>294</v>
      </c>
      <c r="F121" s="14" t="s">
        <v>299</v>
      </c>
      <c r="H121" s="14" t="s">
        <v>301</v>
      </c>
      <c r="I121" s="21">
        <v>99.8</v>
      </c>
      <c r="J121" s="14" t="s">
        <v>299</v>
      </c>
      <c r="K121" s="14" t="s">
        <v>301</v>
      </c>
      <c r="L121" s="14">
        <v>99.8</v>
      </c>
      <c r="M121" s="22">
        <v>4.04</v>
      </c>
      <c r="N121" s="23">
        <v>0</v>
      </c>
      <c r="O121" s="22">
        <v>4.04</v>
      </c>
      <c r="P121" s="23">
        <v>0</v>
      </c>
      <c r="Q121" s="24">
        <v>0</v>
      </c>
      <c r="R121" s="22">
        <v>4.04</v>
      </c>
      <c r="S121" s="22">
        <v>0</v>
      </c>
      <c r="T121" s="15"/>
      <c r="U121" s="25">
        <v>5389005</v>
      </c>
      <c r="V121" s="26">
        <v>0</v>
      </c>
      <c r="W121" s="25">
        <v>5389005</v>
      </c>
      <c r="X121" s="26">
        <v>0</v>
      </c>
      <c r="Y121" s="25">
        <v>71695</v>
      </c>
      <c r="Z121" s="28">
        <v>205651.62581128193</v>
      </c>
      <c r="AA121" s="25">
        <v>71695</v>
      </c>
      <c r="AB121" s="27">
        <v>1.330394015221734E-2</v>
      </c>
      <c r="AC121" s="27">
        <f t="shared" si="1"/>
        <v>1.2814906221273858E-2</v>
      </c>
      <c r="AD121" s="25">
        <v>5666351.6258112816</v>
      </c>
    </row>
    <row r="122" spans="1:30" x14ac:dyDescent="0.35">
      <c r="A122" s="14" t="s">
        <v>302</v>
      </c>
      <c r="C122" s="14" t="s">
        <v>294</v>
      </c>
      <c r="F122" s="14" t="s">
        <v>301</v>
      </c>
      <c r="H122" s="14" t="s">
        <v>303</v>
      </c>
      <c r="I122" s="21">
        <v>2.4</v>
      </c>
      <c r="J122" s="14" t="s">
        <v>301</v>
      </c>
      <c r="K122" s="14" t="s">
        <v>303</v>
      </c>
      <c r="L122" s="14">
        <v>2.4</v>
      </c>
      <c r="M122" s="22">
        <v>2.4900000000000002</v>
      </c>
      <c r="N122" s="23">
        <v>0</v>
      </c>
      <c r="O122" s="22">
        <v>2.4900000000000002</v>
      </c>
      <c r="P122" s="23">
        <v>0</v>
      </c>
      <c r="Q122" s="24">
        <v>0</v>
      </c>
      <c r="R122" s="22">
        <v>2.4900000000000002</v>
      </c>
      <c r="S122" s="22">
        <v>0</v>
      </c>
      <c r="T122" s="15"/>
      <c r="U122" s="25">
        <v>4208936</v>
      </c>
      <c r="V122" s="26">
        <v>0</v>
      </c>
      <c r="W122" s="25">
        <v>4208936</v>
      </c>
      <c r="X122" s="26">
        <v>0</v>
      </c>
      <c r="Y122" s="25">
        <v>70445</v>
      </c>
      <c r="Z122" s="28">
        <v>161162.79233722956</v>
      </c>
      <c r="AA122" s="25">
        <v>70445</v>
      </c>
      <c r="AB122" s="27">
        <v>1.6737009068325107E-2</v>
      </c>
      <c r="AC122" s="27">
        <f t="shared" si="1"/>
        <v>1.611977288099805E-2</v>
      </c>
      <c r="AD122" s="25">
        <v>4440543.7923372295</v>
      </c>
    </row>
    <row r="123" spans="1:30" x14ac:dyDescent="0.35">
      <c r="A123" s="14" t="s">
        <v>304</v>
      </c>
      <c r="C123" s="14" t="s">
        <v>294</v>
      </c>
      <c r="F123" s="14" t="s">
        <v>303</v>
      </c>
      <c r="H123" s="14" t="s">
        <v>305</v>
      </c>
      <c r="I123" s="21">
        <v>2</v>
      </c>
      <c r="J123" s="14" t="s">
        <v>303</v>
      </c>
      <c r="K123" s="14" t="s">
        <v>305</v>
      </c>
      <c r="L123" s="14">
        <v>2</v>
      </c>
      <c r="M123" s="22">
        <v>2.4900000000000002</v>
      </c>
      <c r="N123" s="23">
        <v>0</v>
      </c>
      <c r="O123" s="22">
        <v>2.4900000000000002</v>
      </c>
      <c r="P123" s="23">
        <v>0</v>
      </c>
      <c r="Q123" s="24">
        <v>0</v>
      </c>
      <c r="R123" s="22">
        <v>2.4900000000000002</v>
      </c>
      <c r="S123" s="22">
        <v>0</v>
      </c>
      <c r="T123" s="15"/>
      <c r="U123" s="25">
        <v>4208936</v>
      </c>
      <c r="V123" s="26">
        <v>0</v>
      </c>
      <c r="W123" s="25">
        <v>4208936</v>
      </c>
      <c r="X123" s="26">
        <v>0</v>
      </c>
      <c r="Y123" s="25">
        <v>70445</v>
      </c>
      <c r="Z123" s="28">
        <v>161162.79233722956</v>
      </c>
      <c r="AA123" s="25">
        <v>70445</v>
      </c>
      <c r="AB123" s="27">
        <v>1.6737009068325107E-2</v>
      </c>
      <c r="AC123" s="27">
        <f t="shared" si="1"/>
        <v>1.611977288099805E-2</v>
      </c>
      <c r="AD123" s="25">
        <v>4440543.7923372295</v>
      </c>
    </row>
    <row r="124" spans="1:30" x14ac:dyDescent="0.35">
      <c r="A124" s="14" t="s">
        <v>306</v>
      </c>
      <c r="C124" s="14" t="s">
        <v>307</v>
      </c>
      <c r="F124" s="14" t="s">
        <v>308</v>
      </c>
      <c r="H124" s="14" t="s">
        <v>290</v>
      </c>
      <c r="I124" s="21">
        <v>21.2</v>
      </c>
      <c r="J124" s="14" t="s">
        <v>308</v>
      </c>
      <c r="K124" s="14" t="s">
        <v>290</v>
      </c>
      <c r="L124" s="14">
        <v>21.2</v>
      </c>
      <c r="M124" s="22">
        <v>9.7799999999999994</v>
      </c>
      <c r="N124" s="23">
        <v>0</v>
      </c>
      <c r="O124" s="22">
        <v>9.7799999999999994</v>
      </c>
      <c r="P124" s="23">
        <v>0</v>
      </c>
      <c r="Q124" s="24">
        <v>0</v>
      </c>
      <c r="R124" s="22">
        <v>9.7799999999999994</v>
      </c>
      <c r="S124" s="22">
        <v>0.1</v>
      </c>
      <c r="T124" s="15" t="s">
        <v>61</v>
      </c>
      <c r="U124" s="25">
        <v>23761976</v>
      </c>
      <c r="V124" s="26">
        <v>0</v>
      </c>
      <c r="W124" s="25">
        <v>23761976</v>
      </c>
      <c r="X124" s="26">
        <v>0</v>
      </c>
      <c r="Y124" s="25">
        <v>19628</v>
      </c>
      <c r="Z124" s="28">
        <v>895622.45261598064</v>
      </c>
      <c r="AA124" s="25">
        <v>19628</v>
      </c>
      <c r="AB124" s="27">
        <v>8.2602557969084728E-4</v>
      </c>
      <c r="AC124" s="27">
        <f t="shared" si="1"/>
        <v>7.9602237167251868E-4</v>
      </c>
      <c r="AD124" s="25">
        <v>24677226.45261598</v>
      </c>
    </row>
    <row r="125" spans="1:30" x14ac:dyDescent="0.35">
      <c r="A125" s="14" t="s">
        <v>309</v>
      </c>
      <c r="C125" s="14" t="s">
        <v>310</v>
      </c>
      <c r="F125" s="14" t="s">
        <v>311</v>
      </c>
      <c r="H125" s="14" t="s">
        <v>312</v>
      </c>
      <c r="I125" s="21">
        <v>7.8</v>
      </c>
      <c r="J125" s="14" t="s">
        <v>311</v>
      </c>
      <c r="K125" s="14" t="s">
        <v>312</v>
      </c>
      <c r="L125" s="14">
        <v>7.8</v>
      </c>
      <c r="M125" s="22">
        <v>9.92</v>
      </c>
      <c r="N125" s="23">
        <v>0</v>
      </c>
      <c r="O125" s="22">
        <v>9.92</v>
      </c>
      <c r="P125" s="23">
        <v>0</v>
      </c>
      <c r="Q125" s="24">
        <v>0</v>
      </c>
      <c r="R125" s="22">
        <v>9.92</v>
      </c>
      <c r="S125" s="22">
        <v>5.49</v>
      </c>
      <c r="T125" s="15" t="s">
        <v>313</v>
      </c>
      <c r="U125" s="25">
        <v>3403375</v>
      </c>
      <c r="V125" s="26">
        <v>0</v>
      </c>
      <c r="W125" s="25">
        <v>3403375</v>
      </c>
      <c r="X125" s="26">
        <v>0</v>
      </c>
      <c r="Y125" s="25">
        <v>3822</v>
      </c>
      <c r="Z125" s="28">
        <v>128316.07715298815</v>
      </c>
      <c r="AA125" s="25">
        <v>3822</v>
      </c>
      <c r="AB125" s="27">
        <v>1.1230029015315678E-3</v>
      </c>
      <c r="AC125" s="27">
        <f t="shared" si="1"/>
        <v>1.0822011089036247E-3</v>
      </c>
      <c r="AD125" s="25">
        <v>3535513.0771529879</v>
      </c>
    </row>
    <row r="126" spans="1:30" x14ac:dyDescent="0.35">
      <c r="A126" s="14" t="s">
        <v>314</v>
      </c>
      <c r="C126" s="14" t="s">
        <v>310</v>
      </c>
      <c r="F126" s="14" t="s">
        <v>312</v>
      </c>
      <c r="H126" s="14" t="s">
        <v>315</v>
      </c>
      <c r="I126" s="21">
        <v>4.2</v>
      </c>
      <c r="J126" s="14" t="s">
        <v>312</v>
      </c>
      <c r="K126" s="14" t="s">
        <v>315</v>
      </c>
      <c r="L126" s="14">
        <v>4.2</v>
      </c>
      <c r="M126" s="22">
        <v>21.049999999999997</v>
      </c>
      <c r="N126" s="23">
        <v>0</v>
      </c>
      <c r="O126" s="22">
        <v>21.049999999999997</v>
      </c>
      <c r="P126" s="23">
        <v>0</v>
      </c>
      <c r="Q126" s="24">
        <v>0</v>
      </c>
      <c r="R126" s="22">
        <v>21.049999999999997</v>
      </c>
      <c r="S126" s="22">
        <v>14.29</v>
      </c>
      <c r="T126" s="15" t="s">
        <v>313</v>
      </c>
      <c r="U126" s="25">
        <v>4862085</v>
      </c>
      <c r="V126" s="26">
        <v>0</v>
      </c>
      <c r="W126" s="25">
        <v>4862085</v>
      </c>
      <c r="X126" s="26">
        <v>0</v>
      </c>
      <c r="Y126" s="25">
        <v>4015</v>
      </c>
      <c r="Z126" s="28">
        <v>183258.80864363158</v>
      </c>
      <c r="AA126" s="25">
        <v>4015</v>
      </c>
      <c r="AB126" s="27">
        <v>8.2577741853546364E-4</v>
      </c>
      <c r="AC126" s="27">
        <f t="shared" si="1"/>
        <v>7.9578323148593816E-4</v>
      </c>
      <c r="AD126" s="25">
        <v>5049358.8086436316</v>
      </c>
    </row>
    <row r="127" spans="1:30" x14ac:dyDescent="0.35">
      <c r="A127" s="14" t="s">
        <v>316</v>
      </c>
      <c r="C127" s="14" t="s">
        <v>310</v>
      </c>
      <c r="F127" s="14" t="s">
        <v>315</v>
      </c>
      <c r="H127" s="14" t="s">
        <v>317</v>
      </c>
      <c r="I127" s="21">
        <v>14.9</v>
      </c>
      <c r="J127" s="14" t="s">
        <v>315</v>
      </c>
      <c r="K127" s="14" t="s">
        <v>317</v>
      </c>
      <c r="L127" s="14">
        <v>14.9</v>
      </c>
      <c r="M127" s="22">
        <v>21.049999999999997</v>
      </c>
      <c r="N127" s="23">
        <v>0</v>
      </c>
      <c r="O127" s="22">
        <v>21.049999999999997</v>
      </c>
      <c r="P127" s="23">
        <v>0</v>
      </c>
      <c r="Q127" s="24">
        <v>0</v>
      </c>
      <c r="R127" s="22">
        <v>21.049999999999997</v>
      </c>
      <c r="S127" s="22">
        <v>14.29</v>
      </c>
      <c r="T127" s="15" t="s">
        <v>313</v>
      </c>
      <c r="U127" s="25">
        <v>11382389</v>
      </c>
      <c r="V127" s="26">
        <v>0</v>
      </c>
      <c r="W127" s="25">
        <v>11382389</v>
      </c>
      <c r="X127" s="26">
        <v>0</v>
      </c>
      <c r="Y127" s="25">
        <v>4196</v>
      </c>
      <c r="Z127" s="28">
        <v>428822.26045898063</v>
      </c>
      <c r="AA127" s="25">
        <v>4196</v>
      </c>
      <c r="AB127" s="27">
        <v>3.6863965903818609E-4</v>
      </c>
      <c r="AC127" s="27">
        <f t="shared" si="1"/>
        <v>3.5525568948607095E-4</v>
      </c>
      <c r="AD127" s="25">
        <v>11815407.26045898</v>
      </c>
    </row>
    <row r="128" spans="1:30" x14ac:dyDescent="0.35">
      <c r="A128" s="14" t="s">
        <v>318</v>
      </c>
      <c r="C128" s="14" t="s">
        <v>310</v>
      </c>
      <c r="F128" s="14" t="s">
        <v>317</v>
      </c>
      <c r="H128" s="14" t="s">
        <v>319</v>
      </c>
      <c r="I128" s="21">
        <v>2.6</v>
      </c>
      <c r="J128" s="14" t="s">
        <v>317</v>
      </c>
      <c r="K128" s="14" t="s">
        <v>319</v>
      </c>
      <c r="L128" s="14">
        <v>2.6</v>
      </c>
      <c r="M128" s="22">
        <v>41.3</v>
      </c>
      <c r="N128" s="23">
        <v>0</v>
      </c>
      <c r="O128" s="22">
        <v>41.3</v>
      </c>
      <c r="P128" s="23">
        <v>0</v>
      </c>
      <c r="Q128" s="24">
        <v>0</v>
      </c>
      <c r="R128" s="22">
        <v>41.3</v>
      </c>
      <c r="S128" s="22">
        <v>14.29</v>
      </c>
      <c r="T128" s="15" t="s">
        <v>313</v>
      </c>
      <c r="U128" s="25">
        <v>35793307</v>
      </c>
      <c r="V128" s="26">
        <v>0</v>
      </c>
      <c r="W128" s="25">
        <v>35793307</v>
      </c>
      <c r="X128" s="26">
        <v>0</v>
      </c>
      <c r="Y128" s="25">
        <v>212743</v>
      </c>
      <c r="Z128" s="28">
        <v>1355998.8136213869</v>
      </c>
      <c r="AA128" s="25">
        <v>212743</v>
      </c>
      <c r="AB128" s="27">
        <v>5.9436530969323399E-3</v>
      </c>
      <c r="AC128" s="27">
        <f t="shared" si="1"/>
        <v>5.7267018949784618E-3</v>
      </c>
      <c r="AD128" s="25">
        <v>37362048.813621387</v>
      </c>
    </row>
    <row r="129" spans="1:30" x14ac:dyDescent="0.35">
      <c r="A129" s="14" t="s">
        <v>320</v>
      </c>
      <c r="C129" s="14" t="s">
        <v>310</v>
      </c>
      <c r="F129" s="14" t="s">
        <v>319</v>
      </c>
      <c r="H129" s="14" t="s">
        <v>321</v>
      </c>
      <c r="I129" s="21">
        <v>8</v>
      </c>
      <c r="J129" s="14" t="s">
        <v>319</v>
      </c>
      <c r="K129" s="14" t="s">
        <v>321</v>
      </c>
      <c r="L129" s="14">
        <v>8</v>
      </c>
      <c r="M129" s="22">
        <v>41.3</v>
      </c>
      <c r="N129" s="23">
        <v>0</v>
      </c>
      <c r="O129" s="22">
        <v>41.3</v>
      </c>
      <c r="P129" s="23">
        <v>0</v>
      </c>
      <c r="Q129" s="24">
        <v>0</v>
      </c>
      <c r="R129" s="22">
        <v>41.3</v>
      </c>
      <c r="S129" s="22">
        <v>14.29</v>
      </c>
      <c r="T129" s="15" t="s">
        <v>313</v>
      </c>
      <c r="U129" s="25">
        <v>71519008</v>
      </c>
      <c r="V129" s="26">
        <v>0</v>
      </c>
      <c r="W129" s="25">
        <v>71519008</v>
      </c>
      <c r="X129" s="26">
        <v>0</v>
      </c>
      <c r="Y129" s="25">
        <v>213004</v>
      </c>
      <c r="Z129" s="28">
        <v>2701449.4278232432</v>
      </c>
      <c r="AA129" s="25">
        <v>213004</v>
      </c>
      <c r="AB129" s="27">
        <v>2.9782851574227651E-3</v>
      </c>
      <c r="AC129" s="27">
        <f t="shared" si="1"/>
        <v>2.8698826089442902E-3</v>
      </c>
      <c r="AD129" s="25">
        <v>74433461.427823246</v>
      </c>
    </row>
    <row r="130" spans="1:30" x14ac:dyDescent="0.35">
      <c r="A130" s="14" t="s">
        <v>322</v>
      </c>
      <c r="C130" s="14" t="s">
        <v>310</v>
      </c>
      <c r="F130" s="14" t="s">
        <v>321</v>
      </c>
      <c r="H130" s="14" t="s">
        <v>323</v>
      </c>
      <c r="I130" s="21">
        <v>3.8</v>
      </c>
      <c r="J130" s="14" t="s">
        <v>321</v>
      </c>
      <c r="K130" s="14" t="s">
        <v>323</v>
      </c>
      <c r="L130" s="14">
        <v>3.8</v>
      </c>
      <c r="M130" s="22">
        <v>41.3</v>
      </c>
      <c r="N130" s="23">
        <v>0</v>
      </c>
      <c r="O130" s="22">
        <v>41.3</v>
      </c>
      <c r="P130" s="23">
        <v>0</v>
      </c>
      <c r="Q130" s="24">
        <v>0</v>
      </c>
      <c r="R130" s="22">
        <v>41.3</v>
      </c>
      <c r="S130" s="22">
        <v>14.29</v>
      </c>
      <c r="T130" s="15" t="s">
        <v>313</v>
      </c>
      <c r="U130" s="25">
        <v>35756979</v>
      </c>
      <c r="V130" s="26">
        <v>0</v>
      </c>
      <c r="W130" s="25">
        <v>35756979</v>
      </c>
      <c r="X130" s="26">
        <v>0</v>
      </c>
      <c r="Y130" s="25">
        <v>213004</v>
      </c>
      <c r="Z130" s="28">
        <v>1354640.5194121948</v>
      </c>
      <c r="AA130" s="25">
        <v>213004</v>
      </c>
      <c r="AB130" s="27">
        <v>5.9569909415445859E-3</v>
      </c>
      <c r="AC130" s="27">
        <f t="shared" si="1"/>
        <v>5.7395501128314468E-3</v>
      </c>
      <c r="AD130" s="25">
        <v>37324623.519412197</v>
      </c>
    </row>
    <row r="131" spans="1:30" x14ac:dyDescent="0.35">
      <c r="A131" s="14" t="s">
        <v>324</v>
      </c>
      <c r="C131" s="14" t="s">
        <v>310</v>
      </c>
      <c r="F131" s="14" t="s">
        <v>323</v>
      </c>
      <c r="H131" s="14" t="s">
        <v>325</v>
      </c>
      <c r="I131" s="21">
        <v>50.3</v>
      </c>
      <c r="J131" s="14" t="s">
        <v>323</v>
      </c>
      <c r="K131" s="14" t="s">
        <v>325</v>
      </c>
      <c r="L131" s="14">
        <v>50.3</v>
      </c>
      <c r="M131" s="22">
        <v>26.98</v>
      </c>
      <c r="N131" s="23">
        <v>0</v>
      </c>
      <c r="O131" s="22">
        <v>26.98</v>
      </c>
      <c r="P131" s="23">
        <v>0</v>
      </c>
      <c r="Q131" s="24">
        <v>0</v>
      </c>
      <c r="R131" s="22">
        <v>26.98</v>
      </c>
      <c r="S131" s="22">
        <v>0.79</v>
      </c>
      <c r="T131" s="15" t="s">
        <v>313</v>
      </c>
      <c r="U131" s="25">
        <v>71798223</v>
      </c>
      <c r="V131" s="26">
        <v>0</v>
      </c>
      <c r="W131" s="25">
        <v>71798223</v>
      </c>
      <c r="X131" s="26">
        <v>0</v>
      </c>
      <c r="Y131" s="25">
        <v>212860</v>
      </c>
      <c r="Z131" s="28">
        <v>2711959.3267129059</v>
      </c>
      <c r="AA131" s="25">
        <v>212860</v>
      </c>
      <c r="AB131" s="27">
        <v>2.9646973296261108E-3</v>
      </c>
      <c r="AC131" s="27">
        <f t="shared" si="1"/>
        <v>2.856790754673631E-3</v>
      </c>
      <c r="AD131" s="25">
        <v>74723042.326712906</v>
      </c>
    </row>
    <row r="132" spans="1:30" x14ac:dyDescent="0.35">
      <c r="A132" s="14" t="s">
        <v>326</v>
      </c>
      <c r="C132" s="14" t="s">
        <v>310</v>
      </c>
      <c r="F132" s="14" t="s">
        <v>325</v>
      </c>
      <c r="H132" s="14" t="s">
        <v>327</v>
      </c>
      <c r="I132" s="21">
        <v>4</v>
      </c>
      <c r="J132" s="14" t="s">
        <v>325</v>
      </c>
      <c r="K132" s="14" t="s">
        <v>327</v>
      </c>
      <c r="L132" s="14">
        <v>4</v>
      </c>
      <c r="M132" s="22">
        <v>29.58</v>
      </c>
      <c r="N132" s="23">
        <v>0</v>
      </c>
      <c r="O132" s="22">
        <v>29.58</v>
      </c>
      <c r="P132" s="23">
        <v>0</v>
      </c>
      <c r="Q132" s="24">
        <v>0</v>
      </c>
      <c r="R132" s="22">
        <v>29.58</v>
      </c>
      <c r="S132" s="22">
        <v>0</v>
      </c>
      <c r="T132" s="15"/>
      <c r="U132" s="25">
        <v>73017020</v>
      </c>
      <c r="V132" s="26">
        <v>0</v>
      </c>
      <c r="W132" s="25">
        <v>73017020</v>
      </c>
      <c r="X132" s="26">
        <v>0</v>
      </c>
      <c r="Y132" s="25">
        <v>214203</v>
      </c>
      <c r="Z132" s="28">
        <v>2757910.170875262</v>
      </c>
      <c r="AA132" s="25">
        <v>214203</v>
      </c>
      <c r="AB132" s="27">
        <v>2.9336036995210157E-3</v>
      </c>
      <c r="AC132" s="27">
        <f t="shared" ref="AC132:AC183" si="2">Y132/(Z132+W132)</f>
        <v>2.8268320342488516E-3</v>
      </c>
      <c r="AD132" s="25">
        <v>75989133.170875266</v>
      </c>
    </row>
    <row r="133" spans="1:30" x14ac:dyDescent="0.35">
      <c r="A133" s="14" t="s">
        <v>328</v>
      </c>
      <c r="C133" s="14" t="s">
        <v>310</v>
      </c>
      <c r="F133" s="14" t="s">
        <v>327</v>
      </c>
      <c r="H133" s="14" t="s">
        <v>329</v>
      </c>
      <c r="I133" s="21">
        <v>11.1</v>
      </c>
      <c r="J133" s="14" t="s">
        <v>327</v>
      </c>
      <c r="K133" s="14" t="s">
        <v>329</v>
      </c>
      <c r="L133" s="14">
        <v>11.1</v>
      </c>
      <c r="M133" s="22">
        <v>28.43</v>
      </c>
      <c r="N133" s="23">
        <v>0</v>
      </c>
      <c r="O133" s="22">
        <v>28.43</v>
      </c>
      <c r="P133" s="23">
        <v>0</v>
      </c>
      <c r="Q133" s="24">
        <v>0</v>
      </c>
      <c r="R133" s="22">
        <v>28.43</v>
      </c>
      <c r="S133" s="22">
        <v>0</v>
      </c>
      <c r="T133" s="15"/>
      <c r="U133" s="25">
        <v>72377699</v>
      </c>
      <c r="V133" s="26">
        <v>0</v>
      </c>
      <c r="W133" s="25">
        <v>72377699</v>
      </c>
      <c r="X133" s="26">
        <v>0</v>
      </c>
      <c r="Y133" s="25">
        <v>214203</v>
      </c>
      <c r="Z133" s="28">
        <v>2733833.1472216472</v>
      </c>
      <c r="AA133" s="25">
        <v>214203</v>
      </c>
      <c r="AB133" s="27">
        <v>2.9595165770605666E-3</v>
      </c>
      <c r="AC133" s="27">
        <f t="shared" si="2"/>
        <v>2.851799102968016E-3</v>
      </c>
      <c r="AD133" s="25">
        <v>75325735.147221655</v>
      </c>
    </row>
    <row r="134" spans="1:30" x14ac:dyDescent="0.35">
      <c r="A134" s="14" t="s">
        <v>330</v>
      </c>
      <c r="C134" s="14" t="s">
        <v>310</v>
      </c>
      <c r="F134" s="14" t="s">
        <v>329</v>
      </c>
      <c r="H134" s="14" t="s">
        <v>331</v>
      </c>
      <c r="I134" s="21">
        <v>25.1</v>
      </c>
      <c r="J134" s="14" t="s">
        <v>329</v>
      </c>
      <c r="K134" s="14" t="s">
        <v>331</v>
      </c>
      <c r="L134" s="14">
        <v>25.1</v>
      </c>
      <c r="M134" s="22">
        <v>27.38</v>
      </c>
      <c r="N134" s="23">
        <v>0</v>
      </c>
      <c r="O134" s="22">
        <v>27.38</v>
      </c>
      <c r="P134" s="23">
        <v>0</v>
      </c>
      <c r="Q134" s="24">
        <v>0</v>
      </c>
      <c r="R134" s="22">
        <v>27.38</v>
      </c>
      <c r="S134" s="22">
        <v>0</v>
      </c>
      <c r="T134" s="15"/>
      <c r="U134" s="25">
        <v>72425765</v>
      </c>
      <c r="V134" s="26">
        <v>0</v>
      </c>
      <c r="W134" s="25">
        <v>72425765</v>
      </c>
      <c r="X134" s="26">
        <v>0</v>
      </c>
      <c r="Y134" s="25">
        <v>213716</v>
      </c>
      <c r="Z134" s="28">
        <v>2735624.9868584108</v>
      </c>
      <c r="AA134" s="25">
        <v>213716</v>
      </c>
      <c r="AB134" s="27">
        <v>2.9508283412677796E-3</v>
      </c>
      <c r="AC134" s="27">
        <f t="shared" si="2"/>
        <v>2.8434279892557489E-3</v>
      </c>
      <c r="AD134" s="25">
        <v>75375105.986858413</v>
      </c>
    </row>
    <row r="135" spans="1:30" x14ac:dyDescent="0.35">
      <c r="A135" s="14" t="s">
        <v>332</v>
      </c>
      <c r="C135" s="14" t="s">
        <v>310</v>
      </c>
      <c r="F135" s="14" t="s">
        <v>331</v>
      </c>
      <c r="H135" s="14" t="s">
        <v>333</v>
      </c>
      <c r="I135" s="21">
        <v>3.2</v>
      </c>
      <c r="J135" s="14" t="s">
        <v>331</v>
      </c>
      <c r="K135" s="14" t="s">
        <v>333</v>
      </c>
      <c r="L135" s="14">
        <v>3.2</v>
      </c>
      <c r="M135" s="22">
        <v>28.15</v>
      </c>
      <c r="N135" s="23">
        <v>0</v>
      </c>
      <c r="O135" s="22">
        <v>28.15</v>
      </c>
      <c r="P135" s="23">
        <v>0</v>
      </c>
      <c r="Q135" s="24">
        <v>0</v>
      </c>
      <c r="R135" s="22">
        <v>28.15</v>
      </c>
      <c r="S135" s="22">
        <v>0</v>
      </c>
      <c r="T135" s="15"/>
      <c r="U135" s="25">
        <v>73018349</v>
      </c>
      <c r="V135" s="26">
        <v>0</v>
      </c>
      <c r="W135" s="25">
        <v>73018349</v>
      </c>
      <c r="X135" s="26">
        <v>0</v>
      </c>
      <c r="Y135" s="25">
        <v>213473</v>
      </c>
      <c r="Z135" s="28">
        <v>2757932.72939777</v>
      </c>
      <c r="AA135" s="25">
        <v>213473</v>
      </c>
      <c r="AB135" s="27">
        <v>2.9235528182101189E-3</v>
      </c>
      <c r="AC135" s="27">
        <f t="shared" si="2"/>
        <v>2.8171479931190938E-3</v>
      </c>
      <c r="AD135" s="25">
        <v>75989754.729397774</v>
      </c>
    </row>
    <row r="136" spans="1:30" x14ac:dyDescent="0.35">
      <c r="A136" s="14" t="s">
        <v>334</v>
      </c>
      <c r="C136" s="14" t="s">
        <v>310</v>
      </c>
      <c r="F136" s="14" t="s">
        <v>331</v>
      </c>
      <c r="H136" s="14" t="s">
        <v>335</v>
      </c>
      <c r="I136" s="21">
        <v>8.1</v>
      </c>
      <c r="J136" s="14" t="s">
        <v>331</v>
      </c>
      <c r="K136" s="14" t="s">
        <v>335</v>
      </c>
      <c r="L136" s="14">
        <v>8.1</v>
      </c>
      <c r="M136" s="22">
        <v>28.15</v>
      </c>
      <c r="N136" s="23">
        <v>0</v>
      </c>
      <c r="O136" s="22">
        <v>28.15</v>
      </c>
      <c r="P136" s="23">
        <v>0</v>
      </c>
      <c r="Q136" s="24">
        <v>0</v>
      </c>
      <c r="R136" s="22">
        <v>28.15</v>
      </c>
      <c r="S136" s="22">
        <v>0</v>
      </c>
      <c r="T136" s="15"/>
      <c r="U136" s="25">
        <v>36513154</v>
      </c>
      <c r="V136" s="26">
        <v>0</v>
      </c>
      <c r="W136" s="25">
        <v>36513154</v>
      </c>
      <c r="X136" s="26">
        <v>0</v>
      </c>
      <c r="Y136" s="25">
        <v>213473</v>
      </c>
      <c r="Z136" s="28">
        <v>1383135.9629927524</v>
      </c>
      <c r="AA136" s="25">
        <v>213473</v>
      </c>
      <c r="AB136" s="27">
        <v>5.8464683713710403E-3</v>
      </c>
      <c r="AC136" s="27">
        <f t="shared" si="2"/>
        <v>5.6330844050556123E-3</v>
      </c>
      <c r="AD136" s="25">
        <v>38109762.96299275</v>
      </c>
    </row>
    <row r="137" spans="1:30" x14ac:dyDescent="0.35">
      <c r="A137" s="14" t="s">
        <v>336</v>
      </c>
      <c r="C137" s="14" t="s">
        <v>310</v>
      </c>
      <c r="F137" s="14" t="s">
        <v>333</v>
      </c>
      <c r="H137" s="14" t="s">
        <v>335</v>
      </c>
      <c r="I137" s="21">
        <v>2</v>
      </c>
      <c r="J137" s="14" t="s">
        <v>333</v>
      </c>
      <c r="K137" s="14" t="s">
        <v>335</v>
      </c>
      <c r="L137" s="14">
        <v>2</v>
      </c>
      <c r="M137" s="22">
        <v>28.15</v>
      </c>
      <c r="N137" s="23">
        <v>0</v>
      </c>
      <c r="O137" s="22">
        <v>28.15</v>
      </c>
      <c r="P137" s="23">
        <v>0</v>
      </c>
      <c r="Q137" s="24">
        <v>0</v>
      </c>
      <c r="R137" s="22">
        <v>28.15</v>
      </c>
      <c r="S137" s="22">
        <v>0</v>
      </c>
      <c r="T137" s="15"/>
      <c r="U137" s="25">
        <v>73027272</v>
      </c>
      <c r="V137" s="26">
        <v>0</v>
      </c>
      <c r="W137" s="25">
        <v>73027272</v>
      </c>
      <c r="X137" s="26">
        <v>0</v>
      </c>
      <c r="Y137" s="25">
        <v>213473</v>
      </c>
      <c r="Z137" s="28">
        <v>2758268.7722965037</v>
      </c>
      <c r="AA137" s="25">
        <v>213473</v>
      </c>
      <c r="AB137" s="27">
        <v>2.9231955973927112E-3</v>
      </c>
      <c r="AC137" s="27">
        <f t="shared" si="2"/>
        <v>2.8168038101277931E-3</v>
      </c>
      <c r="AD137" s="25">
        <v>75999013.772296503</v>
      </c>
    </row>
    <row r="138" spans="1:30" x14ac:dyDescent="0.35">
      <c r="A138" s="14" t="s">
        <v>337</v>
      </c>
      <c r="C138" s="14" t="s">
        <v>338</v>
      </c>
      <c r="F138" s="14" t="s">
        <v>335</v>
      </c>
      <c r="H138" s="14" t="s">
        <v>339</v>
      </c>
      <c r="I138" s="21">
        <v>4.3</v>
      </c>
      <c r="J138" s="14" t="s">
        <v>335</v>
      </c>
      <c r="K138" s="14" t="s">
        <v>339</v>
      </c>
      <c r="L138" s="14">
        <v>4.3</v>
      </c>
      <c r="M138" s="22">
        <v>25.15</v>
      </c>
      <c r="N138" s="23">
        <v>0</v>
      </c>
      <c r="O138" s="22">
        <v>25.15</v>
      </c>
      <c r="P138" s="23">
        <v>0</v>
      </c>
      <c r="Q138" s="24">
        <v>0</v>
      </c>
      <c r="R138" s="22">
        <v>25.15</v>
      </c>
      <c r="S138" s="22">
        <v>0</v>
      </c>
      <c r="T138" s="15"/>
      <c r="U138" s="25">
        <v>72428856</v>
      </c>
      <c r="V138" s="26">
        <v>0</v>
      </c>
      <c r="W138" s="25">
        <v>72428856</v>
      </c>
      <c r="X138" s="26">
        <v>0</v>
      </c>
      <c r="Y138" s="25">
        <v>212378</v>
      </c>
      <c r="Z138" s="28">
        <v>2735691.0053725294</v>
      </c>
      <c r="AA138" s="25">
        <v>212378</v>
      </c>
      <c r="AB138" s="27">
        <v>2.9322291104528836E-3</v>
      </c>
      <c r="AC138" s="27">
        <f t="shared" si="2"/>
        <v>2.8255076157755583E-3</v>
      </c>
      <c r="AD138" s="25">
        <v>75376925.005372524</v>
      </c>
    </row>
    <row r="139" spans="1:30" x14ac:dyDescent="0.35">
      <c r="A139" s="14" t="s">
        <v>340</v>
      </c>
      <c r="C139" s="14" t="s">
        <v>338</v>
      </c>
      <c r="F139" s="14" t="s">
        <v>339</v>
      </c>
      <c r="H139" s="14" t="s">
        <v>341</v>
      </c>
      <c r="I139" s="21">
        <v>5.6</v>
      </c>
      <c r="J139" s="14" t="s">
        <v>339</v>
      </c>
      <c r="K139" s="14" t="s">
        <v>341</v>
      </c>
      <c r="L139" s="14">
        <v>5.6</v>
      </c>
      <c r="M139" s="22">
        <v>25.15</v>
      </c>
      <c r="N139" s="23">
        <v>0</v>
      </c>
      <c r="O139" s="22">
        <v>25.15</v>
      </c>
      <c r="P139" s="23">
        <v>0</v>
      </c>
      <c r="Q139" s="24">
        <v>0</v>
      </c>
      <c r="R139" s="22">
        <v>25.15</v>
      </c>
      <c r="S139" s="22">
        <v>0</v>
      </c>
      <c r="T139" s="15"/>
      <c r="U139" s="25">
        <v>36214454</v>
      </c>
      <c r="V139" s="26">
        <v>0</v>
      </c>
      <c r="W139" s="25">
        <v>36214454</v>
      </c>
      <c r="X139" s="26">
        <v>0</v>
      </c>
      <c r="Y139" s="25">
        <v>212378</v>
      </c>
      <c r="Z139" s="28">
        <v>1371845.5919487302</v>
      </c>
      <c r="AA139" s="25">
        <v>212378</v>
      </c>
      <c r="AB139" s="27">
        <v>5.8644540105450716E-3</v>
      </c>
      <c r="AC139" s="27">
        <f t="shared" si="2"/>
        <v>5.6504099181259376E-3</v>
      </c>
      <c r="AD139" s="25">
        <v>37798677.591948733</v>
      </c>
    </row>
    <row r="140" spans="1:30" x14ac:dyDescent="0.35">
      <c r="A140" s="14" t="s">
        <v>342</v>
      </c>
      <c r="C140" s="14" t="s">
        <v>338</v>
      </c>
      <c r="F140" s="14" t="s">
        <v>341</v>
      </c>
      <c r="H140" s="14" t="s">
        <v>343</v>
      </c>
      <c r="I140" s="21">
        <v>17.600000000000001</v>
      </c>
      <c r="J140" s="14" t="s">
        <v>341</v>
      </c>
      <c r="K140" s="14" t="s">
        <v>343</v>
      </c>
      <c r="L140" s="14">
        <v>17.600000000000001</v>
      </c>
      <c r="M140" s="22">
        <v>26.47</v>
      </c>
      <c r="N140" s="23">
        <v>0</v>
      </c>
      <c r="O140" s="22">
        <v>26.47</v>
      </c>
      <c r="P140" s="23">
        <v>0</v>
      </c>
      <c r="Q140" s="24">
        <v>0</v>
      </c>
      <c r="R140" s="22">
        <v>26.47</v>
      </c>
      <c r="S140" s="22">
        <v>0</v>
      </c>
      <c r="T140" s="15"/>
      <c r="U140" s="25">
        <v>72665417.999999985</v>
      </c>
      <c r="V140" s="26">
        <v>0</v>
      </c>
      <c r="W140" s="25">
        <v>72665417.999999985</v>
      </c>
      <c r="X140" s="26">
        <v>0</v>
      </c>
      <c r="Y140" s="25">
        <v>212378.0000000149</v>
      </c>
      <c r="Z140" s="28">
        <v>2744600.0023701978</v>
      </c>
      <c r="AA140" s="25">
        <v>212378.0000000149</v>
      </c>
      <c r="AB140" s="27">
        <v>2.9226832494105371E-3</v>
      </c>
      <c r="AC140" s="27">
        <f t="shared" si="2"/>
        <v>2.8163101617790323E-3</v>
      </c>
      <c r="AD140" s="25">
        <v>75622396.002370194</v>
      </c>
    </row>
    <row r="141" spans="1:30" x14ac:dyDescent="0.35">
      <c r="A141" s="14" t="s">
        <v>344</v>
      </c>
      <c r="C141" s="14" t="s">
        <v>338</v>
      </c>
      <c r="F141" s="14" t="s">
        <v>343</v>
      </c>
      <c r="H141" s="14" t="s">
        <v>345</v>
      </c>
      <c r="I141" s="21">
        <v>60.9</v>
      </c>
      <c r="J141" s="14" t="s">
        <v>343</v>
      </c>
      <c r="K141" s="14" t="s">
        <v>345</v>
      </c>
      <c r="L141" s="14">
        <v>60.9</v>
      </c>
      <c r="M141" s="22">
        <v>26.23</v>
      </c>
      <c r="N141" s="23">
        <v>0</v>
      </c>
      <c r="O141" s="22">
        <v>26.23</v>
      </c>
      <c r="P141" s="23">
        <v>0</v>
      </c>
      <c r="Q141" s="24">
        <v>0</v>
      </c>
      <c r="R141" s="22">
        <v>26.23</v>
      </c>
      <c r="S141" s="22">
        <v>0</v>
      </c>
      <c r="T141" s="15"/>
      <c r="U141" s="25">
        <v>68471843</v>
      </c>
      <c r="V141" s="26">
        <v>0</v>
      </c>
      <c r="W141" s="25">
        <v>68471843</v>
      </c>
      <c r="X141" s="26">
        <v>0</v>
      </c>
      <c r="Y141" s="25">
        <v>208415</v>
      </c>
      <c r="Z141" s="28">
        <v>2586519.4423495708</v>
      </c>
      <c r="AA141" s="25">
        <v>208415</v>
      </c>
      <c r="AB141" s="27">
        <v>3.0438059042751341E-3</v>
      </c>
      <c r="AC141" s="27">
        <f t="shared" si="2"/>
        <v>2.9330115814178714E-3</v>
      </c>
      <c r="AD141" s="25">
        <v>71266777.442349568</v>
      </c>
    </row>
    <row r="142" spans="1:30" x14ac:dyDescent="0.35">
      <c r="A142" s="14" t="s">
        <v>346</v>
      </c>
      <c r="C142" s="14" t="s">
        <v>347</v>
      </c>
      <c r="F142" s="14" t="s">
        <v>348</v>
      </c>
      <c r="H142" s="14" t="s">
        <v>349</v>
      </c>
      <c r="I142" s="21">
        <v>13</v>
      </c>
      <c r="J142" s="14" t="s">
        <v>348</v>
      </c>
      <c r="K142" s="14" t="s">
        <v>349</v>
      </c>
      <c r="L142" s="14">
        <v>13</v>
      </c>
      <c r="M142" s="22">
        <v>27.9</v>
      </c>
      <c r="N142" s="23">
        <v>0</v>
      </c>
      <c r="O142" s="22">
        <v>27.9</v>
      </c>
      <c r="P142" s="23">
        <v>0</v>
      </c>
      <c r="Q142" s="24">
        <v>0</v>
      </c>
      <c r="R142" s="22">
        <v>27.9</v>
      </c>
      <c r="S142" s="22">
        <v>0</v>
      </c>
      <c r="T142" s="15"/>
      <c r="U142" s="25">
        <v>76880272</v>
      </c>
      <c r="V142" s="26">
        <v>0</v>
      </c>
      <c r="W142" s="25">
        <v>76880272</v>
      </c>
      <c r="X142" s="26">
        <v>0</v>
      </c>
      <c r="Y142" s="25">
        <v>212378</v>
      </c>
      <c r="Z142" s="28">
        <v>2903332.6882268069</v>
      </c>
      <c r="AA142" s="25">
        <v>212378</v>
      </c>
      <c r="AB142" s="27">
        <v>2.762451204647143E-3</v>
      </c>
      <c r="AC142" s="27">
        <f t="shared" si="2"/>
        <v>2.6619253520810066E-3</v>
      </c>
      <c r="AD142" s="25">
        <v>79995982.688226804</v>
      </c>
    </row>
    <row r="143" spans="1:30" x14ac:dyDescent="0.35">
      <c r="A143" s="14" t="s">
        <v>350</v>
      </c>
      <c r="C143" s="14" t="s">
        <v>347</v>
      </c>
      <c r="F143" s="14" t="s">
        <v>349</v>
      </c>
      <c r="H143" s="14" t="s">
        <v>351</v>
      </c>
      <c r="I143" s="21">
        <v>29.4</v>
      </c>
      <c r="J143" s="14" t="s">
        <v>349</v>
      </c>
      <c r="K143" s="14" t="s">
        <v>351</v>
      </c>
      <c r="L143" s="14">
        <v>29.4</v>
      </c>
      <c r="M143" s="22">
        <v>26.29</v>
      </c>
      <c r="N143" s="23">
        <v>0</v>
      </c>
      <c r="O143" s="22">
        <v>26.29</v>
      </c>
      <c r="P143" s="23">
        <v>0</v>
      </c>
      <c r="Q143" s="24">
        <v>0</v>
      </c>
      <c r="R143" s="22">
        <v>26.29</v>
      </c>
      <c r="S143" s="22">
        <v>0</v>
      </c>
      <c r="T143" s="15"/>
      <c r="U143" s="25">
        <v>75341473</v>
      </c>
      <c r="V143" s="26">
        <v>0</v>
      </c>
      <c r="W143" s="25">
        <v>75341473</v>
      </c>
      <c r="X143" s="26">
        <v>0</v>
      </c>
      <c r="Y143" s="25">
        <v>210812</v>
      </c>
      <c r="Z143" s="28">
        <v>2845322.0729956469</v>
      </c>
      <c r="AA143" s="25">
        <v>210812</v>
      </c>
      <c r="AB143" s="27">
        <v>2.7980870509393945E-3</v>
      </c>
      <c r="AC143" s="27">
        <f t="shared" si="2"/>
        <v>2.6962609198034615E-3</v>
      </c>
      <c r="AD143" s="25">
        <v>78397607.072995648</v>
      </c>
    </row>
    <row r="144" spans="1:30" x14ac:dyDescent="0.35">
      <c r="A144" s="14" t="s">
        <v>352</v>
      </c>
      <c r="C144" s="14" t="s">
        <v>347</v>
      </c>
      <c r="F144" s="14" t="s">
        <v>351</v>
      </c>
      <c r="H144" s="14" t="s">
        <v>353</v>
      </c>
      <c r="I144" s="21">
        <v>19.100000000000001</v>
      </c>
      <c r="J144" s="14" t="s">
        <v>351</v>
      </c>
      <c r="K144" s="14" t="s">
        <v>353</v>
      </c>
      <c r="L144" s="14">
        <v>19.100000000000001</v>
      </c>
      <c r="M144" s="22">
        <v>26.6</v>
      </c>
      <c r="N144" s="23">
        <v>0</v>
      </c>
      <c r="O144" s="22">
        <v>26.6</v>
      </c>
      <c r="P144" s="23">
        <v>0</v>
      </c>
      <c r="Q144" s="24">
        <v>0</v>
      </c>
      <c r="R144" s="22">
        <v>26.6</v>
      </c>
      <c r="S144" s="22">
        <v>0</v>
      </c>
      <c r="T144" s="15"/>
      <c r="U144" s="25">
        <v>74795607.999999985</v>
      </c>
      <c r="V144" s="26">
        <v>0</v>
      </c>
      <c r="W144" s="25">
        <v>74795607.999999985</v>
      </c>
      <c r="X144" s="26">
        <v>0</v>
      </c>
      <c r="Y144" s="25">
        <v>210553.0000000149</v>
      </c>
      <c r="Z144" s="28">
        <v>2824754.8767580655</v>
      </c>
      <c r="AA144" s="25">
        <v>210553.0000000149</v>
      </c>
      <c r="AB144" s="27">
        <v>2.8150449689507829E-3</v>
      </c>
      <c r="AC144" s="27">
        <f t="shared" si="2"/>
        <v>2.7126000471592872E-3</v>
      </c>
      <c r="AD144" s="25">
        <v>77830915.876758069</v>
      </c>
    </row>
    <row r="145" spans="1:30" x14ac:dyDescent="0.35">
      <c r="A145" s="14" t="s">
        <v>354</v>
      </c>
      <c r="C145" s="14" t="s">
        <v>347</v>
      </c>
      <c r="F145" s="14" t="s">
        <v>353</v>
      </c>
      <c r="H145" s="14" t="s">
        <v>355</v>
      </c>
      <c r="I145" s="21">
        <v>44.8</v>
      </c>
      <c r="J145" s="14" t="s">
        <v>353</v>
      </c>
      <c r="K145" s="14" t="s">
        <v>355</v>
      </c>
      <c r="L145" s="14">
        <v>44.8</v>
      </c>
      <c r="M145" s="22">
        <v>23.53</v>
      </c>
      <c r="N145" s="23">
        <v>0</v>
      </c>
      <c r="O145" s="22">
        <v>23.53</v>
      </c>
      <c r="P145" s="23">
        <v>0</v>
      </c>
      <c r="Q145" s="24">
        <v>0</v>
      </c>
      <c r="R145" s="22">
        <v>23.53</v>
      </c>
      <c r="S145" s="22">
        <v>0</v>
      </c>
      <c r="T145" s="15"/>
      <c r="U145" s="25">
        <v>71093475</v>
      </c>
      <c r="V145" s="26">
        <v>0</v>
      </c>
      <c r="W145" s="25">
        <v>71093475</v>
      </c>
      <c r="X145" s="26">
        <v>0</v>
      </c>
      <c r="Y145" s="25">
        <v>207998</v>
      </c>
      <c r="Z145" s="28">
        <v>2685235.1979030566</v>
      </c>
      <c r="AA145" s="25">
        <v>207998</v>
      </c>
      <c r="AB145" s="27">
        <v>2.9256974708297772E-3</v>
      </c>
      <c r="AC145" s="27">
        <f t="shared" si="2"/>
        <v>2.819214370135624E-3</v>
      </c>
      <c r="AD145" s="25">
        <v>73986708.197903052</v>
      </c>
    </row>
    <row r="146" spans="1:30" x14ac:dyDescent="0.35">
      <c r="A146" s="14" t="s">
        <v>356</v>
      </c>
      <c r="C146" s="14" t="s">
        <v>347</v>
      </c>
      <c r="F146" s="14" t="s">
        <v>355</v>
      </c>
      <c r="H146" s="14" t="s">
        <v>357</v>
      </c>
      <c r="I146" s="21">
        <v>47.2</v>
      </c>
      <c r="J146" s="14" t="s">
        <v>355</v>
      </c>
      <c r="K146" s="14" t="s">
        <v>357</v>
      </c>
      <c r="L146" s="14">
        <v>47.2</v>
      </c>
      <c r="M146" s="22">
        <v>24.79</v>
      </c>
      <c r="N146" s="23">
        <v>0</v>
      </c>
      <c r="O146" s="22">
        <v>24.79</v>
      </c>
      <c r="P146" s="23">
        <v>0</v>
      </c>
      <c r="Q146" s="24">
        <v>0</v>
      </c>
      <c r="R146" s="22">
        <v>24.79</v>
      </c>
      <c r="S146" s="22">
        <v>0</v>
      </c>
      <c r="T146" s="15"/>
      <c r="U146" s="25">
        <v>71849813</v>
      </c>
      <c r="V146" s="26">
        <v>0</v>
      </c>
      <c r="W146" s="25">
        <v>71849813</v>
      </c>
      <c r="X146" s="26">
        <v>0</v>
      </c>
      <c r="Y146" s="25">
        <v>207998</v>
      </c>
      <c r="Z146" s="28">
        <v>2713719.1174303796</v>
      </c>
      <c r="AA146" s="25">
        <v>207998</v>
      </c>
      <c r="AB146" s="27">
        <v>2.8948996707896788E-3</v>
      </c>
      <c r="AC146" s="27">
        <f t="shared" si="2"/>
        <v>2.7895405983775446E-3</v>
      </c>
      <c r="AD146" s="25">
        <v>74771530.117430374</v>
      </c>
    </row>
    <row r="147" spans="1:30" x14ac:dyDescent="0.35">
      <c r="A147" s="14" t="s">
        <v>358</v>
      </c>
      <c r="C147" s="14" t="s">
        <v>347</v>
      </c>
      <c r="F147" s="14" t="s">
        <v>357</v>
      </c>
      <c r="H147" s="14" t="s">
        <v>359</v>
      </c>
      <c r="I147" s="21">
        <v>54.4</v>
      </c>
      <c r="J147" s="14" t="s">
        <v>357</v>
      </c>
      <c r="K147" s="14" t="s">
        <v>359</v>
      </c>
      <c r="L147" s="14">
        <v>54.4</v>
      </c>
      <c r="M147" s="22">
        <v>23.11</v>
      </c>
      <c r="N147" s="23">
        <v>0</v>
      </c>
      <c r="O147" s="22">
        <v>23.11</v>
      </c>
      <c r="P147" s="23">
        <v>0</v>
      </c>
      <c r="Q147" s="24">
        <v>0</v>
      </c>
      <c r="R147" s="22">
        <v>23.11</v>
      </c>
      <c r="S147" s="22">
        <v>0</v>
      </c>
      <c r="T147" s="15"/>
      <c r="U147" s="25">
        <v>70933489</v>
      </c>
      <c r="V147" s="26">
        <v>0</v>
      </c>
      <c r="W147" s="25">
        <v>70933489</v>
      </c>
      <c r="X147" s="26">
        <v>0</v>
      </c>
      <c r="Y147" s="25">
        <v>228967</v>
      </c>
      <c r="Z147" s="28">
        <v>2679999.7753262063</v>
      </c>
      <c r="AA147" s="25">
        <v>228967</v>
      </c>
      <c r="AB147" s="27">
        <v>3.2279111492739348E-3</v>
      </c>
      <c r="AC147" s="27">
        <f t="shared" si="2"/>
        <v>3.1103946275230095E-3</v>
      </c>
      <c r="AD147" s="25">
        <v>73842455.775326207</v>
      </c>
    </row>
    <row r="148" spans="1:30" x14ac:dyDescent="0.35">
      <c r="A148" s="14" t="s">
        <v>360</v>
      </c>
      <c r="C148" s="14" t="s">
        <v>347</v>
      </c>
      <c r="F148" s="14" t="s">
        <v>359</v>
      </c>
      <c r="H148" s="14" t="s">
        <v>361</v>
      </c>
      <c r="I148" s="21">
        <v>2.8</v>
      </c>
      <c r="J148" s="14" t="s">
        <v>359</v>
      </c>
      <c r="K148" s="14" t="s">
        <v>361</v>
      </c>
      <c r="L148" s="14">
        <v>2.8</v>
      </c>
      <c r="M148" s="22">
        <v>26.39</v>
      </c>
      <c r="N148" s="23">
        <v>0</v>
      </c>
      <c r="O148" s="22">
        <v>26.39</v>
      </c>
      <c r="P148" s="23">
        <v>0</v>
      </c>
      <c r="Q148" s="24">
        <v>0</v>
      </c>
      <c r="R148" s="22">
        <v>26.39</v>
      </c>
      <c r="S148" s="22">
        <v>0</v>
      </c>
      <c r="T148" s="15"/>
      <c r="U148" s="25">
        <v>2931165</v>
      </c>
      <c r="V148" s="26">
        <v>0</v>
      </c>
      <c r="W148" s="25">
        <v>2931165</v>
      </c>
      <c r="X148" s="26">
        <v>0</v>
      </c>
      <c r="Y148" s="25">
        <v>254675</v>
      </c>
      <c r="Z148" s="28">
        <v>119979.70508810489</v>
      </c>
      <c r="AA148" s="25">
        <v>254675</v>
      </c>
      <c r="AB148" s="27">
        <v>8.6885248698043274E-2</v>
      </c>
      <c r="AC148" s="27">
        <f t="shared" si="2"/>
        <v>8.3468673109899583E-2</v>
      </c>
      <c r="AD148" s="25">
        <v>3305819.7050881051</v>
      </c>
    </row>
    <row r="149" spans="1:30" x14ac:dyDescent="0.35">
      <c r="A149" s="14" t="s">
        <v>362</v>
      </c>
      <c r="C149" s="14" t="s">
        <v>347</v>
      </c>
      <c r="F149" s="14" t="s">
        <v>359</v>
      </c>
      <c r="H149" s="14" t="s">
        <v>363</v>
      </c>
      <c r="I149" s="21">
        <v>5.9</v>
      </c>
      <c r="J149" s="14" t="s">
        <v>359</v>
      </c>
      <c r="K149" s="14" t="s">
        <v>363</v>
      </c>
      <c r="L149" s="14">
        <v>5.9</v>
      </c>
      <c r="M149" s="22">
        <v>20.55</v>
      </c>
      <c r="N149" s="23">
        <v>0</v>
      </c>
      <c r="O149" s="22">
        <v>20.55</v>
      </c>
      <c r="P149" s="23">
        <v>0</v>
      </c>
      <c r="Q149" s="24">
        <v>0</v>
      </c>
      <c r="R149" s="22">
        <v>20.55</v>
      </c>
      <c r="S149" s="22">
        <v>0</v>
      </c>
      <c r="T149" s="15"/>
      <c r="U149" s="25">
        <v>71313512</v>
      </c>
      <c r="V149" s="26">
        <v>0</v>
      </c>
      <c r="W149" s="25">
        <v>71313512</v>
      </c>
      <c r="X149" s="26">
        <v>0</v>
      </c>
      <c r="Y149" s="25">
        <v>174855</v>
      </c>
      <c r="Z149" s="28">
        <v>2692273.6828874676</v>
      </c>
      <c r="AA149" s="25">
        <v>174855</v>
      </c>
      <c r="AB149" s="27">
        <v>2.4519196306024026E-3</v>
      </c>
      <c r="AC149" s="27">
        <f t="shared" si="2"/>
        <v>2.3627206763164213E-3</v>
      </c>
      <c r="AD149" s="25">
        <v>74180640.682887465</v>
      </c>
    </row>
    <row r="150" spans="1:30" x14ac:dyDescent="0.35">
      <c r="A150" s="14" t="s">
        <v>364</v>
      </c>
      <c r="C150" s="14" t="s">
        <v>347</v>
      </c>
      <c r="F150" s="14" t="s">
        <v>363</v>
      </c>
      <c r="H150" s="14" t="s">
        <v>365</v>
      </c>
      <c r="I150" s="21">
        <v>4.7</v>
      </c>
      <c r="J150" s="14" t="s">
        <v>363</v>
      </c>
      <c r="K150" s="14" t="s">
        <v>365</v>
      </c>
      <c r="L150" s="14">
        <v>4.7</v>
      </c>
      <c r="M150" s="22">
        <v>28.56</v>
      </c>
      <c r="N150" s="23">
        <v>0</v>
      </c>
      <c r="O150" s="22">
        <v>28.56</v>
      </c>
      <c r="P150" s="23">
        <v>0</v>
      </c>
      <c r="Q150" s="24">
        <v>0</v>
      </c>
      <c r="R150" s="22">
        <v>28.56</v>
      </c>
      <c r="S150" s="22">
        <v>0</v>
      </c>
      <c r="T150" s="15"/>
      <c r="U150" s="25">
        <v>74436606.999999985</v>
      </c>
      <c r="V150" s="26">
        <v>0</v>
      </c>
      <c r="W150" s="25">
        <v>74436606.999999985</v>
      </c>
      <c r="X150" s="26">
        <v>0</v>
      </c>
      <c r="Y150" s="25">
        <v>207998.0000000149</v>
      </c>
      <c r="Z150" s="28">
        <v>2811138.56763619</v>
      </c>
      <c r="AA150" s="25">
        <v>207998.0000000149</v>
      </c>
      <c r="AB150" s="27">
        <v>2.7942971661781271E-3</v>
      </c>
      <c r="AC150" s="27">
        <f t="shared" si="2"/>
        <v>2.6926093243445806E-3</v>
      </c>
      <c r="AD150" s="25">
        <v>77455743.567636192</v>
      </c>
    </row>
    <row r="151" spans="1:30" x14ac:dyDescent="0.35">
      <c r="A151" s="14" t="s">
        <v>366</v>
      </c>
      <c r="C151" s="14" t="s">
        <v>347</v>
      </c>
      <c r="F151" s="14" t="s">
        <v>365</v>
      </c>
      <c r="H151" s="14" t="s">
        <v>367</v>
      </c>
      <c r="I151" s="21">
        <v>2.2000000000000002</v>
      </c>
      <c r="J151" s="14" t="s">
        <v>365</v>
      </c>
      <c r="K151" s="14" t="s">
        <v>367</v>
      </c>
      <c r="L151" s="14">
        <v>2.2000000000000002</v>
      </c>
      <c r="M151" s="22">
        <v>28.56</v>
      </c>
      <c r="N151" s="23">
        <v>0</v>
      </c>
      <c r="O151" s="22">
        <v>28.56</v>
      </c>
      <c r="P151" s="23">
        <v>0</v>
      </c>
      <c r="Q151" s="24">
        <v>0</v>
      </c>
      <c r="R151" s="22">
        <v>28.56</v>
      </c>
      <c r="S151" s="22">
        <v>0</v>
      </c>
      <c r="T151" s="15"/>
      <c r="U151" s="25">
        <v>79590575</v>
      </c>
      <c r="V151" s="26">
        <v>0</v>
      </c>
      <c r="W151" s="25">
        <v>79590575</v>
      </c>
      <c r="X151" s="26">
        <v>0</v>
      </c>
      <c r="Y151" s="25">
        <v>207998</v>
      </c>
      <c r="Z151" s="28">
        <v>3005238.572869827</v>
      </c>
      <c r="AA151" s="25">
        <v>207998</v>
      </c>
      <c r="AB151" s="27">
        <v>2.6133496334207911E-3</v>
      </c>
      <c r="AC151" s="27">
        <f t="shared" si="2"/>
        <v>2.5182632267008861E-3</v>
      </c>
      <c r="AD151" s="25">
        <v>82803811.572869822</v>
      </c>
    </row>
    <row r="152" spans="1:30" x14ac:dyDescent="0.35">
      <c r="A152" s="14" t="s">
        <v>368</v>
      </c>
      <c r="C152" s="14" t="s">
        <v>347</v>
      </c>
      <c r="F152" s="14" t="s">
        <v>367</v>
      </c>
      <c r="H152" s="14" t="s">
        <v>369</v>
      </c>
      <c r="I152" s="21">
        <v>5.8</v>
      </c>
      <c r="J152" s="14" t="s">
        <v>367</v>
      </c>
      <c r="K152" s="14" t="s">
        <v>369</v>
      </c>
      <c r="L152" s="14">
        <v>5.8</v>
      </c>
      <c r="M152" s="22">
        <v>8.42</v>
      </c>
      <c r="N152" s="23">
        <v>0</v>
      </c>
      <c r="O152" s="22">
        <v>8.42</v>
      </c>
      <c r="P152" s="23">
        <v>0</v>
      </c>
      <c r="Q152" s="24">
        <v>0</v>
      </c>
      <c r="R152" s="22">
        <v>8.42</v>
      </c>
      <c r="S152" s="22">
        <v>0</v>
      </c>
      <c r="T152" s="15"/>
      <c r="U152" s="25">
        <v>35621590</v>
      </c>
      <c r="V152" s="26">
        <v>0</v>
      </c>
      <c r="W152" s="25">
        <v>35621590</v>
      </c>
      <c r="X152" s="26">
        <v>0</v>
      </c>
      <c r="Y152" s="25">
        <v>39055</v>
      </c>
      <c r="Z152" s="28">
        <v>1342990.7560805322</v>
      </c>
      <c r="AA152" s="25">
        <v>39055</v>
      </c>
      <c r="AB152" s="27">
        <v>1.0963856470191252E-3</v>
      </c>
      <c r="AC152" s="27">
        <f t="shared" si="2"/>
        <v>1.0565519532796433E-3</v>
      </c>
      <c r="AD152" s="25">
        <v>37003635.756080531</v>
      </c>
    </row>
    <row r="153" spans="1:30" x14ac:dyDescent="0.35">
      <c r="A153" s="14" t="s">
        <v>370</v>
      </c>
      <c r="C153" s="14" t="s">
        <v>371</v>
      </c>
      <c r="F153" s="14" t="s">
        <v>372</v>
      </c>
      <c r="H153" s="14" t="s">
        <v>373</v>
      </c>
      <c r="I153" s="21">
        <v>7.2</v>
      </c>
      <c r="J153" s="14" t="s">
        <v>372</v>
      </c>
      <c r="K153" s="14" t="s">
        <v>373</v>
      </c>
      <c r="L153" s="14">
        <v>7.2</v>
      </c>
      <c r="M153" s="22">
        <v>0.43</v>
      </c>
      <c r="N153" s="23">
        <v>0</v>
      </c>
      <c r="O153" s="22">
        <v>0.43</v>
      </c>
      <c r="P153" s="23">
        <v>0</v>
      </c>
      <c r="Q153" s="24">
        <v>0</v>
      </c>
      <c r="R153" s="22">
        <v>0.43</v>
      </c>
      <c r="S153" s="22">
        <v>0</v>
      </c>
      <c r="T153" s="15"/>
      <c r="U153" s="25">
        <v>95493</v>
      </c>
      <c r="V153" s="26">
        <v>0</v>
      </c>
      <c r="W153" s="25">
        <v>95493</v>
      </c>
      <c r="X153" s="26">
        <v>0</v>
      </c>
      <c r="Y153" s="25">
        <v>313</v>
      </c>
      <c r="Z153" s="28">
        <v>3608.0831509652016</v>
      </c>
      <c r="AA153" s="25">
        <v>313</v>
      </c>
      <c r="AB153" s="27">
        <v>3.2777271632475681E-3</v>
      </c>
      <c r="AC153" s="27">
        <f t="shared" si="2"/>
        <v>3.1583913116589534E-3</v>
      </c>
      <c r="AD153" s="25">
        <v>99414.083150965205</v>
      </c>
    </row>
    <row r="154" spans="1:30" x14ac:dyDescent="0.35">
      <c r="A154" s="14" t="s">
        <v>374</v>
      </c>
      <c r="C154" s="14" t="s">
        <v>371</v>
      </c>
      <c r="F154" s="14" t="s">
        <v>373</v>
      </c>
      <c r="H154" s="14" t="s">
        <v>375</v>
      </c>
      <c r="I154" s="21">
        <v>15</v>
      </c>
      <c r="J154" s="14" t="s">
        <v>373</v>
      </c>
      <c r="K154" s="14" t="s">
        <v>375</v>
      </c>
      <c r="L154" s="14">
        <v>15</v>
      </c>
      <c r="M154" s="22">
        <v>0.86</v>
      </c>
      <c r="N154" s="23">
        <v>0</v>
      </c>
      <c r="O154" s="22">
        <v>0.86</v>
      </c>
      <c r="P154" s="23">
        <v>0</v>
      </c>
      <c r="Q154" s="24">
        <v>0</v>
      </c>
      <c r="R154" s="22">
        <v>0.86</v>
      </c>
      <c r="S154" s="22">
        <v>0</v>
      </c>
      <c r="T154" s="15"/>
      <c r="U154" s="25">
        <v>209907</v>
      </c>
      <c r="V154" s="26">
        <v>0</v>
      </c>
      <c r="W154" s="25">
        <v>209907</v>
      </c>
      <c r="X154" s="26">
        <v>0</v>
      </c>
      <c r="Y154" s="25">
        <v>626</v>
      </c>
      <c r="Z154" s="28">
        <v>7928.7369269373194</v>
      </c>
      <c r="AA154" s="25">
        <v>626</v>
      </c>
      <c r="AB154" s="27">
        <v>2.9822731018975071E-3</v>
      </c>
      <c r="AC154" s="27">
        <f t="shared" si="2"/>
        <v>2.8737249857674271E-3</v>
      </c>
      <c r="AD154" s="25">
        <v>218461.73692693733</v>
      </c>
    </row>
    <row r="155" spans="1:30" x14ac:dyDescent="0.35">
      <c r="A155" s="14" t="s">
        <v>376</v>
      </c>
      <c r="C155" s="14" t="s">
        <v>377</v>
      </c>
      <c r="F155" s="14" t="s">
        <v>378</v>
      </c>
      <c r="H155" s="14" t="s">
        <v>369</v>
      </c>
      <c r="I155" s="21">
        <v>10.7</v>
      </c>
      <c r="J155" s="14" t="s">
        <v>378</v>
      </c>
      <c r="K155" s="14" t="s">
        <v>369</v>
      </c>
      <c r="L155" s="14">
        <v>10.7</v>
      </c>
      <c r="M155" s="22">
        <v>17.34</v>
      </c>
      <c r="N155" s="23">
        <v>0</v>
      </c>
      <c r="O155" s="22">
        <v>17.34</v>
      </c>
      <c r="P155" s="23">
        <v>0</v>
      </c>
      <c r="Q155" s="24">
        <v>0</v>
      </c>
      <c r="R155" s="22">
        <v>17.34</v>
      </c>
      <c r="S155" s="22">
        <v>0</v>
      </c>
      <c r="T155" s="15"/>
      <c r="U155" s="25">
        <v>19939476</v>
      </c>
      <c r="V155" s="26">
        <v>0</v>
      </c>
      <c r="W155" s="25">
        <v>19939476</v>
      </c>
      <c r="X155" s="26">
        <v>0</v>
      </c>
      <c r="Y155" s="25">
        <v>48699</v>
      </c>
      <c r="Z155" s="28">
        <v>752760.76066262939</v>
      </c>
      <c r="AA155" s="25">
        <v>48699</v>
      </c>
      <c r="AB155" s="27">
        <v>2.4423410123716391E-3</v>
      </c>
      <c r="AC155" s="27">
        <f t="shared" si="2"/>
        <v>2.3534913389634204E-3</v>
      </c>
      <c r="AD155" s="25">
        <v>20740935.76066263</v>
      </c>
    </row>
    <row r="156" spans="1:30" x14ac:dyDescent="0.35">
      <c r="A156" s="14" t="s">
        <v>379</v>
      </c>
      <c r="C156" s="14" t="s">
        <v>377</v>
      </c>
      <c r="F156" s="14" t="s">
        <v>369</v>
      </c>
      <c r="H156" s="14" t="s">
        <v>380</v>
      </c>
      <c r="I156" s="21">
        <v>48.2</v>
      </c>
      <c r="J156" s="14" t="s">
        <v>369</v>
      </c>
      <c r="K156" s="14" t="s">
        <v>380</v>
      </c>
      <c r="L156" s="14">
        <v>48.2</v>
      </c>
      <c r="M156" s="22">
        <v>15.43</v>
      </c>
      <c r="N156" s="23">
        <v>0</v>
      </c>
      <c r="O156" s="22">
        <v>15.43</v>
      </c>
      <c r="P156" s="23">
        <v>0</v>
      </c>
      <c r="Q156" s="24">
        <v>0</v>
      </c>
      <c r="R156" s="22">
        <v>15.43</v>
      </c>
      <c r="S156" s="22">
        <v>0</v>
      </c>
      <c r="T156" s="15"/>
      <c r="U156" s="25">
        <v>51427522.999999993</v>
      </c>
      <c r="V156" s="26">
        <v>0</v>
      </c>
      <c r="W156" s="25">
        <v>51427522.999999993</v>
      </c>
      <c r="X156" s="26">
        <v>0</v>
      </c>
      <c r="Y156" s="25">
        <v>39055.000000007451</v>
      </c>
      <c r="Z156" s="28">
        <v>1938247.0087430466</v>
      </c>
      <c r="AA156" s="25">
        <v>39055.000000007451</v>
      </c>
      <c r="AB156" s="27">
        <v>7.594182593629379E-4</v>
      </c>
      <c r="AC156" s="27">
        <f t="shared" si="2"/>
        <v>7.3183615627787208E-4</v>
      </c>
      <c r="AD156" s="25">
        <v>53404825.008743048</v>
      </c>
    </row>
    <row r="157" spans="1:30" x14ac:dyDescent="0.35">
      <c r="A157" s="14" t="s">
        <v>381</v>
      </c>
      <c r="C157" s="14" t="s">
        <v>377</v>
      </c>
      <c r="F157" s="14" t="s">
        <v>380</v>
      </c>
      <c r="H157" s="14" t="s">
        <v>382</v>
      </c>
      <c r="I157" s="21">
        <v>2</v>
      </c>
      <c r="J157" s="14" t="s">
        <v>380</v>
      </c>
      <c r="K157" s="14" t="s">
        <v>382</v>
      </c>
      <c r="L157" s="14">
        <v>2</v>
      </c>
      <c r="M157" s="22">
        <v>18.16</v>
      </c>
      <c r="N157" s="23">
        <v>0</v>
      </c>
      <c r="O157" s="22">
        <v>18.16</v>
      </c>
      <c r="P157" s="23">
        <v>0</v>
      </c>
      <c r="Q157" s="24">
        <v>0</v>
      </c>
      <c r="R157" s="22">
        <v>18.16</v>
      </c>
      <c r="S157" s="22">
        <v>0</v>
      </c>
      <c r="T157" s="15"/>
      <c r="U157" s="25">
        <v>67374696</v>
      </c>
      <c r="V157" s="26">
        <v>0</v>
      </c>
      <c r="W157" s="25">
        <v>67374696</v>
      </c>
      <c r="X157" s="26">
        <v>0</v>
      </c>
      <c r="Y157" s="25">
        <v>25185</v>
      </c>
      <c r="Z157" s="28">
        <v>2538300.054413707</v>
      </c>
      <c r="AA157" s="25">
        <v>25185</v>
      </c>
      <c r="AB157" s="27">
        <v>3.7380502614809574E-4</v>
      </c>
      <c r="AC157" s="27">
        <f t="shared" si="2"/>
        <v>3.6023345331100332E-4</v>
      </c>
      <c r="AD157" s="25">
        <v>69938181.054413706</v>
      </c>
    </row>
    <row r="158" spans="1:30" x14ac:dyDescent="0.35">
      <c r="A158" s="14" t="s">
        <v>383</v>
      </c>
      <c r="C158" s="14" t="s">
        <v>377</v>
      </c>
      <c r="F158" s="14" t="s">
        <v>382</v>
      </c>
      <c r="H158" s="14" t="s">
        <v>384</v>
      </c>
      <c r="I158" s="21">
        <v>2.5</v>
      </c>
      <c r="J158" s="14" t="s">
        <v>382</v>
      </c>
      <c r="K158" s="14" t="s">
        <v>384</v>
      </c>
      <c r="L158" s="14">
        <v>2.5</v>
      </c>
      <c r="M158" s="22">
        <v>17.579999999999998</v>
      </c>
      <c r="N158" s="23">
        <v>0</v>
      </c>
      <c r="O158" s="22">
        <v>17.579999999999998</v>
      </c>
      <c r="P158" s="23">
        <v>0</v>
      </c>
      <c r="Q158" s="24">
        <v>0</v>
      </c>
      <c r="R158" s="22">
        <v>17.579999999999998</v>
      </c>
      <c r="S158" s="22">
        <v>0</v>
      </c>
      <c r="T158" s="15"/>
      <c r="U158" s="25">
        <v>66866376</v>
      </c>
      <c r="V158" s="26">
        <v>0</v>
      </c>
      <c r="W158" s="25">
        <v>66866376</v>
      </c>
      <c r="X158" s="26">
        <v>0</v>
      </c>
      <c r="Y158" s="25">
        <v>24820</v>
      </c>
      <c r="Z158" s="28">
        <v>2519142.8223233502</v>
      </c>
      <c r="AA158" s="25">
        <v>24820</v>
      </c>
      <c r="AB158" s="27">
        <v>3.7118805421726457E-4</v>
      </c>
      <c r="AC158" s="27">
        <f t="shared" si="2"/>
        <v>3.5771152859081427E-4</v>
      </c>
      <c r="AD158" s="25">
        <v>69410338.822323352</v>
      </c>
    </row>
    <row r="159" spans="1:30" x14ac:dyDescent="0.35">
      <c r="A159" s="14" t="s">
        <v>385</v>
      </c>
      <c r="C159" s="14" t="s">
        <v>377</v>
      </c>
      <c r="F159" s="14" t="s">
        <v>384</v>
      </c>
      <c r="H159" s="14" t="s">
        <v>386</v>
      </c>
      <c r="I159" s="21">
        <v>2.2000000000000002</v>
      </c>
      <c r="J159" s="14" t="s">
        <v>384</v>
      </c>
      <c r="K159" s="14" t="s">
        <v>386</v>
      </c>
      <c r="L159" s="14">
        <v>2.2000000000000002</v>
      </c>
      <c r="M159" s="22">
        <v>28.17</v>
      </c>
      <c r="N159" s="23">
        <v>0</v>
      </c>
      <c r="O159" s="22">
        <v>28.17</v>
      </c>
      <c r="P159" s="23">
        <v>0</v>
      </c>
      <c r="Q159" s="24">
        <v>0</v>
      </c>
      <c r="R159" s="22">
        <v>28.17</v>
      </c>
      <c r="S159" s="22">
        <v>0</v>
      </c>
      <c r="T159" s="15"/>
      <c r="U159" s="25">
        <v>92119964</v>
      </c>
      <c r="V159" s="26">
        <v>0</v>
      </c>
      <c r="W159" s="25">
        <v>92119964</v>
      </c>
      <c r="X159" s="26">
        <v>0</v>
      </c>
      <c r="Y159" s="25">
        <v>24820</v>
      </c>
      <c r="Z159" s="28">
        <v>3470200.6408756017</v>
      </c>
      <c r="AA159" s="25">
        <v>24820</v>
      </c>
      <c r="AB159" s="27">
        <v>2.6943128201830388E-4</v>
      </c>
      <c r="AC159" s="27">
        <f t="shared" si="2"/>
        <v>2.596501438536768E-4</v>
      </c>
      <c r="AD159" s="25">
        <v>95614984.640875608</v>
      </c>
    </row>
    <row r="160" spans="1:30" x14ac:dyDescent="0.35">
      <c r="A160" s="14" t="s">
        <v>387</v>
      </c>
      <c r="C160" s="14" t="s">
        <v>377</v>
      </c>
      <c r="F160" s="14" t="s">
        <v>386</v>
      </c>
      <c r="H160" s="14" t="s">
        <v>388</v>
      </c>
      <c r="I160" s="21">
        <v>2.8</v>
      </c>
      <c r="J160" s="14" t="s">
        <v>386</v>
      </c>
      <c r="K160" s="14" t="s">
        <v>388</v>
      </c>
      <c r="L160" s="14">
        <v>2.8</v>
      </c>
      <c r="M160" s="22">
        <v>22.52</v>
      </c>
      <c r="N160" s="23">
        <v>0</v>
      </c>
      <c r="O160" s="22">
        <v>22.52</v>
      </c>
      <c r="P160" s="23">
        <v>0</v>
      </c>
      <c r="Q160" s="24">
        <v>0</v>
      </c>
      <c r="R160" s="22">
        <v>22.52</v>
      </c>
      <c r="S160" s="22">
        <v>0</v>
      </c>
      <c r="T160" s="15"/>
      <c r="U160" s="25">
        <v>65628544</v>
      </c>
      <c r="V160" s="26">
        <v>0</v>
      </c>
      <c r="W160" s="25">
        <v>65628544</v>
      </c>
      <c r="X160" s="26">
        <v>0</v>
      </c>
      <c r="Y160" s="25">
        <v>38690</v>
      </c>
      <c r="Z160" s="28">
        <v>2473048.0404764754</v>
      </c>
      <c r="AA160" s="25">
        <v>38690</v>
      </c>
      <c r="AB160" s="27">
        <v>5.895300678924098E-4</v>
      </c>
      <c r="AC160" s="27">
        <f t="shared" si="2"/>
        <v>5.6812181390714675E-4</v>
      </c>
      <c r="AD160" s="25">
        <v>68140282.040476471</v>
      </c>
    </row>
    <row r="161" spans="1:30" x14ac:dyDescent="0.35">
      <c r="A161" s="14" t="s">
        <v>389</v>
      </c>
      <c r="C161" s="14" t="s">
        <v>390</v>
      </c>
      <c r="F161" s="14" t="s">
        <v>384</v>
      </c>
      <c r="H161" s="14" t="s">
        <v>391</v>
      </c>
      <c r="I161" s="21">
        <v>16.7</v>
      </c>
      <c r="J161" s="14" t="s">
        <v>384</v>
      </c>
      <c r="K161" s="14" t="s">
        <v>391</v>
      </c>
      <c r="L161" s="14">
        <v>16.7</v>
      </c>
      <c r="M161" s="22">
        <v>3.94</v>
      </c>
      <c r="N161" s="23">
        <v>0</v>
      </c>
      <c r="O161" s="22">
        <v>3.94</v>
      </c>
      <c r="P161" s="23">
        <v>0</v>
      </c>
      <c r="Q161" s="24">
        <v>0</v>
      </c>
      <c r="R161" s="22">
        <v>3.94</v>
      </c>
      <c r="S161" s="22">
        <v>0</v>
      </c>
      <c r="T161" s="15"/>
      <c r="U161" s="25">
        <v>116088.00000000001</v>
      </c>
      <c r="V161" s="26">
        <v>0</v>
      </c>
      <c r="W161" s="25">
        <v>116088.00000000001</v>
      </c>
      <c r="X161" s="26">
        <v>0</v>
      </c>
      <c r="Y161" s="25">
        <v>4220.9999999999854</v>
      </c>
      <c r="Z161" s="28">
        <v>4530.8735967420871</v>
      </c>
      <c r="AA161" s="25">
        <v>4220.9999999999854</v>
      </c>
      <c r="AB161" s="27">
        <v>3.6360347322720567E-2</v>
      </c>
      <c r="AC161" s="27">
        <f t="shared" si="2"/>
        <v>3.4994523445077121E-2</v>
      </c>
      <c r="AD161" s="25">
        <v>124839.87359674209</v>
      </c>
    </row>
    <row r="162" spans="1:30" x14ac:dyDescent="0.35">
      <c r="A162" s="14" t="s">
        <v>392</v>
      </c>
      <c r="C162" s="14" t="s">
        <v>393</v>
      </c>
      <c r="F162" s="14" t="s">
        <v>317</v>
      </c>
      <c r="H162" s="14" t="s">
        <v>394</v>
      </c>
      <c r="I162" s="21">
        <v>22.6</v>
      </c>
      <c r="J162" s="14" t="s">
        <v>317</v>
      </c>
      <c r="K162" s="14" t="s">
        <v>394</v>
      </c>
      <c r="L162" s="14">
        <v>22.6</v>
      </c>
      <c r="M162" s="22">
        <v>18.82</v>
      </c>
      <c r="N162" s="23">
        <v>0</v>
      </c>
      <c r="O162" s="22">
        <v>18.82</v>
      </c>
      <c r="P162" s="23">
        <v>0</v>
      </c>
      <c r="Q162" s="24">
        <v>0</v>
      </c>
      <c r="R162" s="22">
        <v>18.82</v>
      </c>
      <c r="S162" s="22">
        <v>0</v>
      </c>
      <c r="T162" s="15"/>
      <c r="U162" s="25">
        <v>61748064</v>
      </c>
      <c r="V162" s="26">
        <v>0</v>
      </c>
      <c r="W162" s="25">
        <v>61748064</v>
      </c>
      <c r="X162" s="26">
        <v>0</v>
      </c>
      <c r="Y162" s="25">
        <v>208728</v>
      </c>
      <c r="Z162" s="28">
        <v>2333311.6642282903</v>
      </c>
      <c r="AA162" s="25">
        <v>208728</v>
      </c>
      <c r="AB162" s="27">
        <v>3.3803165067652972E-3</v>
      </c>
      <c r="AC162" s="27">
        <f t="shared" si="2"/>
        <v>3.2572334447638395E-3</v>
      </c>
      <c r="AD162" s="25">
        <v>64290103.66422829</v>
      </c>
    </row>
    <row r="163" spans="1:30" x14ac:dyDescent="0.35">
      <c r="A163" s="14" t="s">
        <v>395</v>
      </c>
      <c r="C163" s="14" t="s">
        <v>393</v>
      </c>
      <c r="F163" s="14" t="s">
        <v>394</v>
      </c>
      <c r="H163" s="14" t="s">
        <v>396</v>
      </c>
      <c r="I163" s="21">
        <v>1.8</v>
      </c>
      <c r="J163" s="14" t="s">
        <v>394</v>
      </c>
      <c r="K163" s="14" t="s">
        <v>396</v>
      </c>
      <c r="L163" s="14">
        <v>1.8</v>
      </c>
      <c r="M163" s="22">
        <v>20.97</v>
      </c>
      <c r="N163" s="23">
        <v>0</v>
      </c>
      <c r="O163" s="22">
        <v>20.97</v>
      </c>
      <c r="P163" s="23">
        <v>0</v>
      </c>
      <c r="Q163" s="24">
        <v>0</v>
      </c>
      <c r="R163" s="22">
        <v>20.97</v>
      </c>
      <c r="S163" s="22">
        <v>0</v>
      </c>
      <c r="T163" s="15"/>
      <c r="U163" s="25">
        <v>63101643</v>
      </c>
      <c r="V163" s="26">
        <v>0</v>
      </c>
      <c r="W163" s="25">
        <v>63101643</v>
      </c>
      <c r="X163" s="26">
        <v>0</v>
      </c>
      <c r="Y163" s="25">
        <v>208728</v>
      </c>
      <c r="Z163" s="28">
        <v>2384287.8617879455</v>
      </c>
      <c r="AA163" s="25">
        <v>208728</v>
      </c>
      <c r="AB163" s="27">
        <v>3.3078061057776262E-3</v>
      </c>
      <c r="AC163" s="27">
        <f t="shared" si="2"/>
        <v>3.1873716575936471E-3</v>
      </c>
      <c r="AD163" s="25">
        <v>65694658.861787945</v>
      </c>
    </row>
    <row r="164" spans="1:30" x14ac:dyDescent="0.35">
      <c r="A164" s="14" t="s">
        <v>397</v>
      </c>
      <c r="C164" s="14" t="s">
        <v>393</v>
      </c>
      <c r="F164" s="14" t="s">
        <v>396</v>
      </c>
      <c r="H164" s="14" t="s">
        <v>398</v>
      </c>
      <c r="I164" s="21">
        <v>5.8</v>
      </c>
      <c r="J164" s="14" t="s">
        <v>396</v>
      </c>
      <c r="K164" s="14" t="s">
        <v>398</v>
      </c>
      <c r="L164" s="14">
        <v>5.8</v>
      </c>
      <c r="M164" s="22">
        <v>22</v>
      </c>
      <c r="N164" s="23">
        <v>0</v>
      </c>
      <c r="O164" s="22">
        <v>22</v>
      </c>
      <c r="P164" s="23">
        <v>0</v>
      </c>
      <c r="Q164" s="24">
        <v>0</v>
      </c>
      <c r="R164" s="22">
        <v>22</v>
      </c>
      <c r="S164" s="22">
        <v>0</v>
      </c>
      <c r="T164" s="15"/>
      <c r="U164" s="25">
        <v>63040413</v>
      </c>
      <c r="V164" s="26">
        <v>0</v>
      </c>
      <c r="W164" s="25">
        <v>63040413</v>
      </c>
      <c r="X164" s="26">
        <v>0</v>
      </c>
      <c r="Y164" s="25">
        <v>208728</v>
      </c>
      <c r="Z164" s="28">
        <v>2381981.9213318825</v>
      </c>
      <c r="AA164" s="25">
        <v>208728</v>
      </c>
      <c r="AB164" s="27">
        <v>3.3110189173411663E-3</v>
      </c>
      <c r="AC164" s="27">
        <f t="shared" si="2"/>
        <v>3.1904671214037341E-3</v>
      </c>
      <c r="AD164" s="25">
        <v>65631122.921331882</v>
      </c>
    </row>
    <row r="165" spans="1:30" x14ac:dyDescent="0.35">
      <c r="A165" s="14" t="s">
        <v>399</v>
      </c>
      <c r="C165" s="14" t="s">
        <v>393</v>
      </c>
      <c r="F165" s="14" t="s">
        <v>398</v>
      </c>
      <c r="H165" s="14" t="s">
        <v>400</v>
      </c>
      <c r="I165" s="21">
        <v>8.4</v>
      </c>
      <c r="J165" s="14" t="s">
        <v>398</v>
      </c>
      <c r="K165" s="14" t="s">
        <v>400</v>
      </c>
      <c r="L165" s="14">
        <v>8.4</v>
      </c>
      <c r="M165" s="22">
        <v>21.5</v>
      </c>
      <c r="N165" s="23">
        <v>0</v>
      </c>
      <c r="O165" s="22">
        <v>21.5</v>
      </c>
      <c r="P165" s="23">
        <v>0</v>
      </c>
      <c r="Q165" s="24">
        <v>0</v>
      </c>
      <c r="R165" s="22">
        <v>21.5</v>
      </c>
      <c r="S165" s="22">
        <v>0</v>
      </c>
      <c r="T165" s="15"/>
      <c r="U165" s="25">
        <v>67043460.999999993</v>
      </c>
      <c r="V165" s="26">
        <v>0</v>
      </c>
      <c r="W165" s="25">
        <v>67043460.999999993</v>
      </c>
      <c r="X165" s="26">
        <v>0</v>
      </c>
      <c r="Y165" s="25">
        <v>209632.00000000745</v>
      </c>
      <c r="Z165" s="28">
        <v>2532771.9736091238</v>
      </c>
      <c r="AA165" s="25">
        <v>209632.00000000745</v>
      </c>
      <c r="AB165" s="27">
        <v>3.1268075495089294E-3</v>
      </c>
      <c r="AC165" s="27">
        <f t="shared" si="2"/>
        <v>3.0129828971844842E-3</v>
      </c>
      <c r="AD165" s="25">
        <v>69785864.97360912</v>
      </c>
    </row>
    <row r="166" spans="1:30" x14ac:dyDescent="0.35">
      <c r="A166" s="14" t="s">
        <v>401</v>
      </c>
      <c r="C166" s="14" t="s">
        <v>393</v>
      </c>
      <c r="F166" s="14" t="s">
        <v>400</v>
      </c>
      <c r="H166" s="14" t="s">
        <v>402</v>
      </c>
      <c r="I166" s="21">
        <v>11.5</v>
      </c>
      <c r="J166" s="14" t="s">
        <v>400</v>
      </c>
      <c r="K166" s="14" t="s">
        <v>402</v>
      </c>
      <c r="L166" s="14">
        <v>11.5</v>
      </c>
      <c r="M166" s="22">
        <v>24.05</v>
      </c>
      <c r="N166" s="23">
        <v>0</v>
      </c>
      <c r="O166" s="22">
        <v>24.05</v>
      </c>
      <c r="P166" s="23">
        <v>0</v>
      </c>
      <c r="Q166" s="24">
        <v>0</v>
      </c>
      <c r="R166" s="22">
        <v>24.05</v>
      </c>
      <c r="S166" s="22">
        <v>0</v>
      </c>
      <c r="T166" s="15"/>
      <c r="U166" s="25">
        <v>77145394</v>
      </c>
      <c r="V166" s="26">
        <v>0</v>
      </c>
      <c r="W166" s="25">
        <v>77145394</v>
      </c>
      <c r="X166" s="26">
        <v>0</v>
      </c>
      <c r="Y166" s="25">
        <v>213004</v>
      </c>
      <c r="Z166" s="28">
        <v>2913340.8388771075</v>
      </c>
      <c r="AA166" s="25">
        <v>213004</v>
      </c>
      <c r="AB166" s="27">
        <v>2.7610721645935205E-3</v>
      </c>
      <c r="AC166" s="27">
        <f t="shared" si="2"/>
        <v>2.6605966285712986E-3</v>
      </c>
      <c r="AD166" s="25">
        <v>80271738.838877112</v>
      </c>
    </row>
    <row r="167" spans="1:30" x14ac:dyDescent="0.35">
      <c r="A167" s="14" t="s">
        <v>403</v>
      </c>
      <c r="C167" s="14" t="s">
        <v>393</v>
      </c>
      <c r="F167" s="14" t="s">
        <v>402</v>
      </c>
      <c r="H167" s="14" t="s">
        <v>404</v>
      </c>
      <c r="I167" s="21">
        <v>7.35</v>
      </c>
      <c r="J167" s="14" t="s">
        <v>402</v>
      </c>
      <c r="K167" s="14" t="s">
        <v>404</v>
      </c>
      <c r="L167" s="14">
        <v>7.35</v>
      </c>
      <c r="M167" s="22">
        <v>28.18</v>
      </c>
      <c r="N167" s="23">
        <v>0</v>
      </c>
      <c r="O167" s="22">
        <v>28.18</v>
      </c>
      <c r="P167" s="23">
        <v>0</v>
      </c>
      <c r="Q167" s="24">
        <v>0</v>
      </c>
      <c r="R167" s="22">
        <v>28.18</v>
      </c>
      <c r="S167" s="22">
        <v>0</v>
      </c>
      <c r="T167" s="15"/>
      <c r="U167" s="25">
        <v>79568875</v>
      </c>
      <c r="V167" s="26">
        <v>0</v>
      </c>
      <c r="W167" s="25">
        <v>79568875</v>
      </c>
      <c r="X167" s="26">
        <v>0</v>
      </c>
      <c r="Y167" s="25">
        <v>228542</v>
      </c>
      <c r="Z167" s="28">
        <v>3005195.0375576075</v>
      </c>
      <c r="AA167" s="25">
        <v>228542</v>
      </c>
      <c r="AB167" s="27">
        <v>2.872253755001563E-3</v>
      </c>
      <c r="AC167" s="27">
        <f t="shared" si="2"/>
        <v>2.7677211489763195E-3</v>
      </c>
      <c r="AD167" s="25">
        <v>82802612.037557602</v>
      </c>
    </row>
    <row r="168" spans="1:30" x14ac:dyDescent="0.35">
      <c r="A168" s="14" t="s">
        <v>405</v>
      </c>
      <c r="C168" s="14" t="s">
        <v>393</v>
      </c>
      <c r="F168" s="14" t="s">
        <v>404</v>
      </c>
      <c r="H168" s="14" t="s">
        <v>406</v>
      </c>
      <c r="I168" s="21">
        <v>0.75</v>
      </c>
      <c r="J168" s="14" t="s">
        <v>404</v>
      </c>
      <c r="K168" s="14" t="s">
        <v>406</v>
      </c>
      <c r="L168" s="14">
        <v>0.75</v>
      </c>
      <c r="M168" s="22">
        <v>28.18</v>
      </c>
      <c r="N168" s="23">
        <v>0</v>
      </c>
      <c r="O168" s="22">
        <v>28.18</v>
      </c>
      <c r="P168" s="23">
        <v>0</v>
      </c>
      <c r="Q168" s="24">
        <v>0</v>
      </c>
      <c r="R168" s="22">
        <v>28.18</v>
      </c>
      <c r="S168" s="22">
        <v>0</v>
      </c>
      <c r="T168" s="15"/>
      <c r="U168" s="25">
        <v>80150720</v>
      </c>
      <c r="V168" s="26">
        <v>0</v>
      </c>
      <c r="W168" s="25">
        <v>80150720</v>
      </c>
      <c r="X168" s="26">
        <v>0</v>
      </c>
      <c r="Y168" s="25">
        <v>228542</v>
      </c>
      <c r="Z168" s="28">
        <v>3027107.4975389587</v>
      </c>
      <c r="AA168" s="25">
        <v>228542</v>
      </c>
      <c r="AB168" s="27">
        <v>2.8514029568293335E-3</v>
      </c>
      <c r="AC168" s="27">
        <f t="shared" si="2"/>
        <v>2.7476312723695752E-3</v>
      </c>
      <c r="AD168" s="25">
        <v>83406369.497538954</v>
      </c>
    </row>
    <row r="169" spans="1:30" x14ac:dyDescent="0.35">
      <c r="A169" s="14" t="s">
        <v>407</v>
      </c>
      <c r="C169" s="14" t="s">
        <v>393</v>
      </c>
      <c r="F169" s="14" t="s">
        <v>404</v>
      </c>
      <c r="H169" s="14" t="s">
        <v>408</v>
      </c>
      <c r="I169" s="21">
        <v>2.15</v>
      </c>
      <c r="J169" s="14" t="s">
        <v>404</v>
      </c>
      <c r="K169" s="14" t="s">
        <v>408</v>
      </c>
      <c r="L169" s="14">
        <v>2.15</v>
      </c>
      <c r="M169" s="22">
        <v>12.11</v>
      </c>
      <c r="N169" s="23">
        <v>0</v>
      </c>
      <c r="O169" s="22">
        <v>12.11</v>
      </c>
      <c r="P169" s="23">
        <v>0</v>
      </c>
      <c r="Q169" s="24">
        <v>0</v>
      </c>
      <c r="R169" s="22">
        <v>12.11</v>
      </c>
      <c r="S169" s="22">
        <v>0</v>
      </c>
      <c r="T169" s="15"/>
      <c r="U169" s="25">
        <v>657529.00000000012</v>
      </c>
      <c r="V169" s="26">
        <v>0</v>
      </c>
      <c r="W169" s="25">
        <v>657529.00000000012</v>
      </c>
      <c r="X169" s="26">
        <v>0</v>
      </c>
      <c r="Y169" s="25">
        <v>95987.999999999884</v>
      </c>
      <c r="Z169" s="28">
        <v>28377.679807797485</v>
      </c>
      <c r="AA169" s="25">
        <v>95987.999999999884</v>
      </c>
      <c r="AB169" s="27">
        <v>0.14598291482200765</v>
      </c>
      <c r="AC169" s="27">
        <f t="shared" si="2"/>
        <v>0.13994323546593437</v>
      </c>
      <c r="AD169" s="25">
        <v>781894.67980779754</v>
      </c>
    </row>
    <row r="170" spans="1:30" x14ac:dyDescent="0.35">
      <c r="A170" s="14" t="s">
        <v>409</v>
      </c>
      <c r="C170" s="14" t="s">
        <v>410</v>
      </c>
      <c r="F170" s="14" t="s">
        <v>406</v>
      </c>
      <c r="H170" s="14" t="s">
        <v>411</v>
      </c>
      <c r="I170" s="21">
        <v>1.7</v>
      </c>
      <c r="J170" s="14" t="s">
        <v>406</v>
      </c>
      <c r="K170" s="14" t="s">
        <v>411</v>
      </c>
      <c r="L170" s="14">
        <v>1.7</v>
      </c>
      <c r="M170" s="22">
        <v>30.07</v>
      </c>
      <c r="N170" s="23">
        <v>0</v>
      </c>
      <c r="O170" s="22">
        <v>30.07</v>
      </c>
      <c r="P170" s="23">
        <v>0</v>
      </c>
      <c r="Q170" s="24">
        <v>0</v>
      </c>
      <c r="R170" s="22">
        <v>30.07</v>
      </c>
      <c r="S170" s="22">
        <v>0</v>
      </c>
      <c r="T170" s="15"/>
      <c r="U170" s="25">
        <v>80334135</v>
      </c>
      <c r="V170" s="26">
        <v>0</v>
      </c>
      <c r="W170" s="25">
        <v>80334135</v>
      </c>
      <c r="X170" s="26">
        <v>0</v>
      </c>
      <c r="Y170" s="25">
        <v>228542</v>
      </c>
      <c r="Z170" s="28">
        <v>3034014.9623233592</v>
      </c>
      <c r="AA170" s="25">
        <v>228542</v>
      </c>
      <c r="AB170" s="27">
        <v>2.8448927719206788E-3</v>
      </c>
      <c r="AC170" s="27">
        <f t="shared" si="2"/>
        <v>2.7413586615906097E-3</v>
      </c>
      <c r="AD170" s="25">
        <v>83596691.962323353</v>
      </c>
    </row>
    <row r="171" spans="1:30" x14ac:dyDescent="0.35">
      <c r="A171" s="14" t="s">
        <v>412</v>
      </c>
      <c r="C171" s="14" t="s">
        <v>410</v>
      </c>
      <c r="F171" s="14" t="s">
        <v>411</v>
      </c>
      <c r="H171" s="14" t="s">
        <v>413</v>
      </c>
      <c r="I171" s="21">
        <v>22.1</v>
      </c>
      <c r="J171" s="14" t="s">
        <v>411</v>
      </c>
      <c r="K171" s="14" t="s">
        <v>413</v>
      </c>
      <c r="L171" s="14">
        <v>22.1</v>
      </c>
      <c r="M171" s="22">
        <v>23.34</v>
      </c>
      <c r="N171" s="23">
        <v>0</v>
      </c>
      <c r="O171" s="22">
        <v>23.34</v>
      </c>
      <c r="P171" s="23">
        <v>0</v>
      </c>
      <c r="Q171" s="24">
        <v>0</v>
      </c>
      <c r="R171" s="22">
        <v>23.34</v>
      </c>
      <c r="S171" s="22">
        <v>0</v>
      </c>
      <c r="T171" s="15"/>
      <c r="U171" s="25">
        <v>73648198</v>
      </c>
      <c r="V171" s="26">
        <v>0</v>
      </c>
      <c r="W171" s="25">
        <v>73648198</v>
      </c>
      <c r="X171" s="26">
        <v>0</v>
      </c>
      <c r="Y171" s="25">
        <v>223991</v>
      </c>
      <c r="Z171" s="28">
        <v>2782049.1457300889</v>
      </c>
      <c r="AA171" s="25">
        <v>223991</v>
      </c>
      <c r="AB171" s="27">
        <v>3.0413642978746065E-3</v>
      </c>
      <c r="AC171" s="27">
        <f t="shared" si="2"/>
        <v>2.9306591089901198E-3</v>
      </c>
      <c r="AD171" s="25">
        <v>76654238.145730093</v>
      </c>
    </row>
    <row r="172" spans="1:30" x14ac:dyDescent="0.35">
      <c r="A172" s="14" t="s">
        <v>414</v>
      </c>
      <c r="C172" s="14" t="s">
        <v>410</v>
      </c>
      <c r="F172" s="14" t="s">
        <v>413</v>
      </c>
      <c r="H172" s="14" t="s">
        <v>415</v>
      </c>
      <c r="I172" s="21">
        <v>2.6</v>
      </c>
      <c r="J172" s="14" t="s">
        <v>413</v>
      </c>
      <c r="K172" s="14" t="s">
        <v>415</v>
      </c>
      <c r="L172" s="14">
        <v>2.6</v>
      </c>
      <c r="M172" s="22">
        <v>30.83</v>
      </c>
      <c r="N172" s="23">
        <v>0</v>
      </c>
      <c r="O172" s="22">
        <v>30.83</v>
      </c>
      <c r="P172" s="23">
        <v>0</v>
      </c>
      <c r="Q172" s="24">
        <v>0</v>
      </c>
      <c r="R172" s="22">
        <v>30.83</v>
      </c>
      <c r="S172" s="22">
        <v>0</v>
      </c>
      <c r="T172" s="15"/>
      <c r="U172" s="25">
        <v>46871812</v>
      </c>
      <c r="V172" s="26">
        <v>0</v>
      </c>
      <c r="W172" s="25">
        <v>46871812</v>
      </c>
      <c r="X172" s="26">
        <v>0</v>
      </c>
      <c r="Y172" s="25">
        <v>1916094</v>
      </c>
      <c r="Z172" s="28">
        <v>1837367.4050630864</v>
      </c>
      <c r="AA172" s="25">
        <v>1916094</v>
      </c>
      <c r="AB172" s="27">
        <v>4.0879452238799727E-2</v>
      </c>
      <c r="AC172" s="27">
        <f t="shared" si="2"/>
        <v>3.9337431330260332E-2</v>
      </c>
      <c r="AD172" s="25">
        <v>50625273.405063085</v>
      </c>
    </row>
    <row r="173" spans="1:30" x14ac:dyDescent="0.35">
      <c r="A173" s="14" t="s">
        <v>416</v>
      </c>
      <c r="C173" s="14" t="s">
        <v>410</v>
      </c>
      <c r="F173" s="14" t="s">
        <v>415</v>
      </c>
      <c r="H173" s="14" t="s">
        <v>105</v>
      </c>
      <c r="I173" s="21">
        <v>9.6999999999999993</v>
      </c>
      <c r="J173" s="14" t="s">
        <v>415</v>
      </c>
      <c r="K173" s="14" t="s">
        <v>105</v>
      </c>
      <c r="L173" s="14">
        <v>9.6999999999999993</v>
      </c>
      <c r="M173" s="22">
        <v>30.83</v>
      </c>
      <c r="N173" s="23">
        <v>0</v>
      </c>
      <c r="O173" s="22">
        <v>30.83</v>
      </c>
      <c r="P173" s="23">
        <v>0</v>
      </c>
      <c r="Q173" s="24">
        <v>0</v>
      </c>
      <c r="R173" s="22">
        <v>30.83</v>
      </c>
      <c r="S173" s="22">
        <v>0</v>
      </c>
      <c r="T173" s="15"/>
      <c r="U173" s="25">
        <v>47260987</v>
      </c>
      <c r="V173" s="26">
        <v>0</v>
      </c>
      <c r="W173" s="25">
        <v>47260987</v>
      </c>
      <c r="X173" s="26">
        <v>0</v>
      </c>
      <c r="Y173" s="25">
        <v>1916071</v>
      </c>
      <c r="Z173" s="28">
        <v>1852022.9879531395</v>
      </c>
      <c r="AA173" s="25">
        <v>1916071</v>
      </c>
      <c r="AB173" s="27">
        <v>4.0542339921931805E-2</v>
      </c>
      <c r="AC173" s="27">
        <f t="shared" si="2"/>
        <v>3.9013511907944359E-2</v>
      </c>
      <c r="AD173" s="25">
        <v>51029080.987953141</v>
      </c>
    </row>
    <row r="174" spans="1:30" x14ac:dyDescent="0.35">
      <c r="A174" s="14" t="s">
        <v>417</v>
      </c>
      <c r="C174" s="14" t="s">
        <v>410</v>
      </c>
      <c r="F174" s="14" t="s">
        <v>105</v>
      </c>
      <c r="H174" s="14" t="s">
        <v>418</v>
      </c>
      <c r="I174" s="21">
        <v>6.4</v>
      </c>
      <c r="J174" s="14" t="s">
        <v>105</v>
      </c>
      <c r="K174" s="14" t="s">
        <v>418</v>
      </c>
      <c r="L174" s="14">
        <v>6.4</v>
      </c>
      <c r="M174" s="22">
        <v>28.79</v>
      </c>
      <c r="N174" s="23">
        <v>0</v>
      </c>
      <c r="O174" s="22">
        <v>28.79</v>
      </c>
      <c r="P174" s="23">
        <v>0</v>
      </c>
      <c r="Q174" s="24">
        <v>0</v>
      </c>
      <c r="R174" s="22">
        <v>28.79</v>
      </c>
      <c r="S174" s="22">
        <v>0</v>
      </c>
      <c r="T174" s="15"/>
      <c r="U174" s="25">
        <v>49978150</v>
      </c>
      <c r="V174" s="26">
        <v>0</v>
      </c>
      <c r="W174" s="25">
        <v>49978150</v>
      </c>
      <c r="X174" s="26">
        <v>0</v>
      </c>
      <c r="Y174" s="25">
        <v>319688</v>
      </c>
      <c r="Z174" s="28">
        <v>1894231.9042416681</v>
      </c>
      <c r="AA174" s="25">
        <v>319688</v>
      </c>
      <c r="AB174" s="27">
        <v>6.3965552946637682E-3</v>
      </c>
      <c r="AC174" s="27">
        <f t="shared" si="2"/>
        <v>6.1629712819078917E-3</v>
      </c>
      <c r="AD174" s="25">
        <v>52192069.904241666</v>
      </c>
    </row>
    <row r="175" spans="1:30" x14ac:dyDescent="0.35">
      <c r="A175" s="14" t="s">
        <v>419</v>
      </c>
      <c r="C175" s="14" t="s">
        <v>410</v>
      </c>
      <c r="F175" s="14" t="s">
        <v>418</v>
      </c>
      <c r="H175" s="14" t="s">
        <v>420</v>
      </c>
      <c r="I175" s="21">
        <v>1.3</v>
      </c>
      <c r="J175" s="14" t="s">
        <v>418</v>
      </c>
      <c r="K175" s="14" t="s">
        <v>420</v>
      </c>
      <c r="L175" s="14">
        <v>1.3</v>
      </c>
      <c r="M175" s="22">
        <v>29.01</v>
      </c>
      <c r="N175" s="23">
        <v>0</v>
      </c>
      <c r="O175" s="22">
        <v>29.01</v>
      </c>
      <c r="P175" s="23">
        <v>0</v>
      </c>
      <c r="Q175" s="24">
        <v>0</v>
      </c>
      <c r="R175" s="22">
        <v>29.01</v>
      </c>
      <c r="S175" s="22">
        <v>0</v>
      </c>
      <c r="T175" s="15"/>
      <c r="U175" s="25">
        <v>50548540</v>
      </c>
      <c r="V175" s="26">
        <v>0</v>
      </c>
      <c r="W175" s="25">
        <v>50548540</v>
      </c>
      <c r="X175" s="26">
        <v>0</v>
      </c>
      <c r="Y175" s="25">
        <v>319688</v>
      </c>
      <c r="Z175" s="28">
        <v>1915712.9654328153</v>
      </c>
      <c r="AA175" s="25">
        <v>319688</v>
      </c>
      <c r="AB175" s="27">
        <v>6.3243765299650593E-3</v>
      </c>
      <c r="AC175" s="27">
        <f t="shared" si="2"/>
        <v>6.0934442392734196E-3</v>
      </c>
      <c r="AD175" s="25">
        <v>52783940.965432815</v>
      </c>
    </row>
    <row r="176" spans="1:30" x14ac:dyDescent="0.35">
      <c r="A176" s="14" t="s">
        <v>421</v>
      </c>
      <c r="C176" s="14" t="s">
        <v>410</v>
      </c>
      <c r="F176" s="14" t="s">
        <v>420</v>
      </c>
      <c r="H176" s="14" t="s">
        <v>422</v>
      </c>
      <c r="I176" s="21">
        <v>1.3</v>
      </c>
      <c r="J176" s="14" t="s">
        <v>420</v>
      </c>
      <c r="K176" s="14" t="s">
        <v>422</v>
      </c>
      <c r="L176" s="14">
        <v>1.3</v>
      </c>
      <c r="M176" s="22">
        <v>28.24</v>
      </c>
      <c r="N176" s="23">
        <v>0</v>
      </c>
      <c r="O176" s="22">
        <v>28.24</v>
      </c>
      <c r="P176" s="23">
        <v>0</v>
      </c>
      <c r="Q176" s="24">
        <v>0</v>
      </c>
      <c r="R176" s="22">
        <v>28.24</v>
      </c>
      <c r="S176" s="22">
        <v>0</v>
      </c>
      <c r="T176" s="15"/>
      <c r="U176" s="25">
        <v>50207002</v>
      </c>
      <c r="V176" s="26">
        <v>0</v>
      </c>
      <c r="W176" s="25">
        <v>50207002</v>
      </c>
      <c r="X176" s="26">
        <v>0</v>
      </c>
      <c r="Y176" s="25">
        <v>317394</v>
      </c>
      <c r="Z176" s="28">
        <v>1902764.147551235</v>
      </c>
      <c r="AA176" s="25">
        <v>317394</v>
      </c>
      <c r="AB176" s="27">
        <v>6.3217078765228805E-3</v>
      </c>
      <c r="AC176" s="27">
        <f t="shared" si="2"/>
        <v>6.090873620527946E-3</v>
      </c>
      <c r="AD176" s="25">
        <v>52427160.147551239</v>
      </c>
    </row>
    <row r="177" spans="1:30" x14ac:dyDescent="0.35">
      <c r="A177" s="14" t="s">
        <v>423</v>
      </c>
      <c r="C177" s="14" t="s">
        <v>410</v>
      </c>
      <c r="F177" s="14" t="s">
        <v>422</v>
      </c>
      <c r="H177" s="14" t="s">
        <v>424</v>
      </c>
      <c r="I177" s="21">
        <v>2.1</v>
      </c>
      <c r="J177" s="14" t="s">
        <v>422</v>
      </c>
      <c r="K177" s="14" t="s">
        <v>424</v>
      </c>
      <c r="L177" s="14">
        <v>2.1</v>
      </c>
      <c r="M177" s="22">
        <v>35.26</v>
      </c>
      <c r="N177" s="23">
        <v>0</v>
      </c>
      <c r="O177" s="22">
        <v>35.26</v>
      </c>
      <c r="P177" s="23">
        <v>0</v>
      </c>
      <c r="Q177" s="24">
        <v>0</v>
      </c>
      <c r="R177" s="22">
        <v>35.26</v>
      </c>
      <c r="S177" s="22">
        <v>0</v>
      </c>
      <c r="T177" s="15"/>
      <c r="U177" s="25">
        <v>53167073</v>
      </c>
      <c r="V177" s="26">
        <v>0</v>
      </c>
      <c r="W177" s="25">
        <v>53167073</v>
      </c>
      <c r="X177" s="26">
        <v>0</v>
      </c>
      <c r="Y177" s="25">
        <v>324381</v>
      </c>
      <c r="Z177" s="28">
        <v>2014504.455859029</v>
      </c>
      <c r="AA177" s="25">
        <v>324381</v>
      </c>
      <c r="AB177" s="27">
        <v>6.101163402393809E-3</v>
      </c>
      <c r="AC177" s="27">
        <f t="shared" si="2"/>
        <v>5.8784292685267938E-3</v>
      </c>
      <c r="AD177" s="25">
        <v>55505958.455859028</v>
      </c>
    </row>
    <row r="178" spans="1:30" x14ac:dyDescent="0.35">
      <c r="A178" s="14" t="s">
        <v>425</v>
      </c>
      <c r="C178" s="14" t="s">
        <v>410</v>
      </c>
      <c r="F178" s="14" t="s">
        <v>424</v>
      </c>
      <c r="H178" s="14" t="s">
        <v>426</v>
      </c>
      <c r="I178" s="21">
        <v>2.5</v>
      </c>
      <c r="J178" s="14" t="s">
        <v>424</v>
      </c>
      <c r="K178" s="14" t="s">
        <v>426</v>
      </c>
      <c r="L178" s="14">
        <v>2.5</v>
      </c>
      <c r="M178" s="22">
        <v>39.76</v>
      </c>
      <c r="N178" s="23">
        <v>0</v>
      </c>
      <c r="O178" s="22">
        <v>39.76</v>
      </c>
      <c r="P178" s="23">
        <v>0</v>
      </c>
      <c r="Q178" s="24">
        <v>0</v>
      </c>
      <c r="R178" s="22">
        <v>39.76</v>
      </c>
      <c r="S178" s="22">
        <v>0</v>
      </c>
      <c r="T178" s="15"/>
      <c r="U178" s="25">
        <v>127647886</v>
      </c>
      <c r="V178" s="26">
        <v>0</v>
      </c>
      <c r="W178" s="25">
        <v>127647886</v>
      </c>
      <c r="X178" s="26">
        <v>0</v>
      </c>
      <c r="Y178" s="25">
        <v>330534</v>
      </c>
      <c r="Z178" s="28">
        <v>4819706.2907244638</v>
      </c>
      <c r="AA178" s="25">
        <v>330534</v>
      </c>
      <c r="AB178" s="27">
        <v>2.5894200864399744E-3</v>
      </c>
      <c r="AC178" s="27">
        <f t="shared" si="2"/>
        <v>2.4952065202074668E-3</v>
      </c>
      <c r="AD178" s="25">
        <v>132798126.29072446</v>
      </c>
    </row>
    <row r="179" spans="1:30" x14ac:dyDescent="0.35">
      <c r="A179" s="14" t="s">
        <v>427</v>
      </c>
      <c r="C179" s="14" t="s">
        <v>428</v>
      </c>
      <c r="F179" s="14" t="s">
        <v>424</v>
      </c>
      <c r="H179" s="14" t="s">
        <v>426</v>
      </c>
      <c r="I179" s="21">
        <v>1</v>
      </c>
      <c r="J179" s="14" t="s">
        <v>424</v>
      </c>
      <c r="K179" s="14" t="s">
        <v>426</v>
      </c>
      <c r="L179" s="14">
        <v>1</v>
      </c>
      <c r="M179" s="22">
        <v>39.76</v>
      </c>
      <c r="N179" s="23">
        <v>0</v>
      </c>
      <c r="O179" s="22">
        <v>39.76</v>
      </c>
      <c r="P179" s="23">
        <v>0</v>
      </c>
      <c r="Q179" s="24">
        <v>0</v>
      </c>
      <c r="R179" s="22">
        <v>39.76</v>
      </c>
      <c r="S179" s="22">
        <v>0</v>
      </c>
      <c r="T179" s="15"/>
      <c r="U179" s="25">
        <v>127647886</v>
      </c>
      <c r="V179" s="26">
        <v>0</v>
      </c>
      <c r="W179" s="25">
        <v>127647886</v>
      </c>
      <c r="X179" s="26">
        <v>0</v>
      </c>
      <c r="Y179" s="25">
        <v>330534</v>
      </c>
      <c r="Z179" s="28">
        <v>4819706.2907244638</v>
      </c>
      <c r="AA179" s="25">
        <v>330534</v>
      </c>
      <c r="AB179" s="27">
        <v>2.5894200864399744E-3</v>
      </c>
      <c r="AC179" s="27">
        <f t="shared" si="2"/>
        <v>2.4952065202074668E-3</v>
      </c>
      <c r="AD179" s="25">
        <v>132798126.29072446</v>
      </c>
    </row>
    <row r="180" spans="1:30" x14ac:dyDescent="0.35">
      <c r="A180" s="14" t="s">
        <v>429</v>
      </c>
      <c r="C180" s="14" t="s">
        <v>428</v>
      </c>
      <c r="F180" s="14" t="s">
        <v>426</v>
      </c>
      <c r="H180" s="14" t="s">
        <v>422</v>
      </c>
      <c r="I180" s="21">
        <v>1.6</v>
      </c>
      <c r="J180" s="14" t="s">
        <v>426</v>
      </c>
      <c r="K180" s="14" t="s">
        <v>422</v>
      </c>
      <c r="L180" s="14">
        <v>1.6</v>
      </c>
      <c r="M180" s="22">
        <v>4.5</v>
      </c>
      <c r="N180" s="23">
        <v>0</v>
      </c>
      <c r="O180" s="22">
        <v>4.5</v>
      </c>
      <c r="P180" s="23">
        <v>0</v>
      </c>
      <c r="Q180" s="24">
        <v>0</v>
      </c>
      <c r="R180" s="22">
        <v>4.5</v>
      </c>
      <c r="S180" s="22">
        <v>0</v>
      </c>
      <c r="T180" s="15"/>
      <c r="U180" s="25">
        <v>1037400</v>
      </c>
      <c r="V180" s="26">
        <v>0</v>
      </c>
      <c r="W180" s="25">
        <v>1037400</v>
      </c>
      <c r="X180" s="26">
        <v>0</v>
      </c>
      <c r="Y180" s="25">
        <v>6153</v>
      </c>
      <c r="Z180" s="28">
        <v>39300.523938367005</v>
      </c>
      <c r="AA180" s="25">
        <v>6153</v>
      </c>
      <c r="AB180" s="27">
        <v>5.9311740890688261E-3</v>
      </c>
      <c r="AC180" s="27">
        <f t="shared" si="2"/>
        <v>5.7146809750714053E-3</v>
      </c>
      <c r="AD180" s="25">
        <v>1082853.5239383669</v>
      </c>
    </row>
    <row r="181" spans="1:30" x14ac:dyDescent="0.35">
      <c r="A181" s="14" t="s">
        <v>430</v>
      </c>
      <c r="C181" s="14" t="s">
        <v>428</v>
      </c>
      <c r="F181" s="14" t="s">
        <v>426</v>
      </c>
      <c r="H181" s="14" t="s">
        <v>431</v>
      </c>
      <c r="I181" s="21">
        <v>2.6</v>
      </c>
      <c r="J181" s="14" t="s">
        <v>426</v>
      </c>
      <c r="K181" s="14" t="s">
        <v>431</v>
      </c>
      <c r="L181" s="14">
        <v>2.6</v>
      </c>
      <c r="M181" s="22">
        <v>4.5</v>
      </c>
      <c r="N181" s="23">
        <v>0</v>
      </c>
      <c r="O181" s="22">
        <v>4.5</v>
      </c>
      <c r="P181" s="23">
        <v>0</v>
      </c>
      <c r="Q181" s="24">
        <v>0</v>
      </c>
      <c r="R181" s="22">
        <v>4.5</v>
      </c>
      <c r="S181" s="22">
        <v>0</v>
      </c>
      <c r="T181" s="15"/>
      <c r="U181" s="25">
        <v>1581331</v>
      </c>
      <c r="V181" s="26">
        <v>0</v>
      </c>
      <c r="W181" s="25">
        <v>1581331</v>
      </c>
      <c r="X181" s="26">
        <v>0</v>
      </c>
      <c r="Y181" s="25">
        <v>6153</v>
      </c>
      <c r="Z181" s="28">
        <v>59785.131127766967</v>
      </c>
      <c r="AA181" s="25">
        <v>6153</v>
      </c>
      <c r="AB181" s="27">
        <v>3.8910259774835249E-3</v>
      </c>
      <c r="AC181" s="27">
        <f t="shared" si="2"/>
        <v>3.7492776308107388E-3</v>
      </c>
      <c r="AD181" s="25">
        <v>1647269.131127767</v>
      </c>
    </row>
    <row r="182" spans="1:30" x14ac:dyDescent="0.35">
      <c r="A182" s="14" t="s">
        <v>432</v>
      </c>
      <c r="C182" s="14" t="s">
        <v>428</v>
      </c>
      <c r="F182" s="14" t="s">
        <v>431</v>
      </c>
      <c r="H182" s="14" t="s">
        <v>433</v>
      </c>
      <c r="I182" s="21">
        <v>4.5</v>
      </c>
      <c r="J182" s="14" t="s">
        <v>431</v>
      </c>
      <c r="K182" s="14" t="s">
        <v>433</v>
      </c>
      <c r="L182" s="14">
        <v>4.5</v>
      </c>
      <c r="M182" s="22">
        <v>4.26</v>
      </c>
      <c r="N182" s="23">
        <v>0</v>
      </c>
      <c r="O182" s="22">
        <v>4.26</v>
      </c>
      <c r="P182" s="23">
        <v>0</v>
      </c>
      <c r="Q182" s="24">
        <v>0</v>
      </c>
      <c r="R182" s="22">
        <v>4.26</v>
      </c>
      <c r="S182" s="22">
        <v>0</v>
      </c>
      <c r="T182" s="15"/>
      <c r="U182" s="25">
        <v>940970</v>
      </c>
      <c r="V182" s="26">
        <v>0</v>
      </c>
      <c r="W182" s="25">
        <v>940970</v>
      </c>
      <c r="X182" s="26">
        <v>0</v>
      </c>
      <c r="Y182" s="25">
        <v>6153</v>
      </c>
      <c r="Z182" s="28">
        <v>35668.940757276316</v>
      </c>
      <c r="AA182" s="25">
        <v>6153</v>
      </c>
      <c r="AB182" s="27">
        <v>6.538996992465222E-3</v>
      </c>
      <c r="AC182" s="27">
        <f t="shared" si="2"/>
        <v>6.3001788513870069E-3</v>
      </c>
      <c r="AD182" s="25">
        <v>982791.94075727626</v>
      </c>
    </row>
    <row r="183" spans="1:30" x14ac:dyDescent="0.35">
      <c r="A183" s="14" t="s">
        <v>434</v>
      </c>
      <c r="C183" s="14" t="s">
        <v>428</v>
      </c>
      <c r="F183" s="14" t="s">
        <v>433</v>
      </c>
      <c r="H183" s="14" t="s">
        <v>435</v>
      </c>
      <c r="I183" s="21">
        <v>1.9</v>
      </c>
      <c r="J183" s="14" t="s">
        <v>433</v>
      </c>
      <c r="K183" s="14" t="s">
        <v>435</v>
      </c>
      <c r="L183" s="14">
        <v>1.9</v>
      </c>
      <c r="M183" s="22">
        <v>4.26</v>
      </c>
      <c r="N183" s="23">
        <v>0</v>
      </c>
      <c r="O183" s="22">
        <v>4.26</v>
      </c>
      <c r="P183" s="23">
        <v>0</v>
      </c>
      <c r="Q183" s="24">
        <v>0</v>
      </c>
      <c r="R183" s="22">
        <v>4.26</v>
      </c>
      <c r="S183" s="22">
        <v>0</v>
      </c>
      <c r="T183" s="15"/>
      <c r="U183" s="25">
        <v>946728</v>
      </c>
      <c r="V183" s="26">
        <v>0</v>
      </c>
      <c r="W183" s="25">
        <v>946728</v>
      </c>
      <c r="X183" s="26">
        <v>0</v>
      </c>
      <c r="Y183" s="25">
        <v>6153</v>
      </c>
      <c r="Z183" s="28">
        <v>35885.788791671424</v>
      </c>
      <c r="AA183" s="25">
        <v>6153</v>
      </c>
      <c r="AB183" s="27">
        <v>6.4992268106573376E-3</v>
      </c>
      <c r="AC183" s="27">
        <f t="shared" si="2"/>
        <v>6.2618701978184093E-3</v>
      </c>
      <c r="AD183" s="25">
        <v>988766.7887916714</v>
      </c>
    </row>
  </sheetData>
  <mergeCells count="3">
    <mergeCell ref="A1:L1"/>
    <mergeCell ref="M1:T1"/>
    <mergeCell ref="U1:A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OEA - Springfield Line V2</vt:lpstr>
      <vt:lpstr>OEA - Other Line Final 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Meketon, Marc</dc:creator>
  <cp:lastModifiedBy>Wood, Diana</cp:lastModifiedBy>
  <dcterms:created xsi:type="dcterms:W3CDTF">2022-06-09T19:08:53Z</dcterms:created>
  <dcterms:modified xsi:type="dcterms:W3CDTF">2022-09-28T13:28:21Z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MSOLanguageID">
    <vt:lpwstr>msoLanguageIDEnglishUS</vt:lpwstr>
  </property>
</Properties>
</file>